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28" yWindow="65488" windowWidth="11940" windowHeight="6780" tabRatio="777" activeTab="10"/>
  </bookViews>
  <sheets>
    <sheet name="воскресенье" sheetId="1" r:id="rId1"/>
    <sheet name="Подготовка" sheetId="2" r:id="rId2"/>
    <sheet name="Подг пар" sheetId="3" r:id="rId3"/>
    <sheet name="5 МЕСТО" sheetId="4" r:id="rId4"/>
    <sheet name="9 МЕСТО" sheetId="5" r:id="rId5"/>
    <sheet name="ЗА 17 МЕСТО" sheetId="6" r:id="rId6"/>
    <sheet name="ЗА 33 М" sheetId="7" r:id="rId7"/>
    <sheet name="МЕСТА" sheetId="8" r:id="rId8"/>
    <sheet name="ЗА 53 М" sheetId="9" r:id="rId9"/>
    <sheet name="Пара 64" sheetId="10" r:id="rId10"/>
    <sheet name="СУББОТА" sheetId="11" r:id="rId11"/>
    <sheet name="Расп ТВА" sheetId="12" r:id="rId12"/>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Titles" localSheetId="6">'ЗА 33 М'!$1:$4</definedName>
    <definedName name="_xlnm.Print_Titles" localSheetId="8">'ЗА 53 М'!$1:$4</definedName>
    <definedName name="_xlnm.Print_Titles" localSheetId="9">'Пара 64'!$1:$4</definedName>
    <definedName name="_xlnm.Print_Titles" localSheetId="2">'Подг пар'!$1:$5</definedName>
    <definedName name="_xlnm.Print_Area" localSheetId="3">'5 МЕСТО'!$A$1:$Q$79</definedName>
    <definedName name="_xlnm.Print_Area" localSheetId="4">'9 МЕСТО'!$A$1:$Q$79</definedName>
    <definedName name="_xlnm.Print_Area" localSheetId="0">'воскресенье'!$A$1:$K$55</definedName>
    <definedName name="_xlnm.Print_Area" localSheetId="5">'ЗА 17 МЕСТО'!$A$1:$Q$79</definedName>
    <definedName name="_xlnm.Print_Area" localSheetId="2">'Подг пар'!$A$1:$V$87</definedName>
    <definedName name="_xlnm.Print_Area" localSheetId="11">'Расп ТВА'!$A$2:$K$63</definedName>
    <definedName name="_xlnm.Print_Area" localSheetId="10">'СУББОТА'!$A$1:$K$55</definedName>
  </definedNames>
  <calcPr fullCalcOnLoad="1"/>
</workbook>
</file>

<file path=xl/comments10.xml><?xml version="1.0" encoding="utf-8"?>
<comments xmlns="http://schemas.openxmlformats.org/spreadsheetml/2006/main">
  <authors>
    <author>Anders Wennberg</author>
  </authors>
  <commentList>
    <comment ref="D7" authorId="0">
      <text>
        <r>
          <rPr>
            <b/>
            <sz val="8"/>
            <color indexed="8"/>
            <rFont val="Tahoma"/>
            <family val="0"/>
          </rPr>
          <t xml:space="preserve">Before making the draw:
On the Boys Do Draw Prep-sheet did you:
- fill in DA, WC's?
- Sort?
If YES: continue making the draw
Otherwise: return to finish preparations
</t>
        </r>
      </text>
    </comment>
    <comment ref="J71" authorId="0">
      <text>
        <r>
          <rPr>
            <b/>
            <sz val="8"/>
            <color indexed="8"/>
            <rFont val="Tahoma"/>
            <family val="0"/>
          </rPr>
          <t>Fill in any Alternate teams on page 2</t>
        </r>
      </text>
    </comment>
    <comment ref="L71" authorId="0">
      <text>
        <r>
          <rPr>
            <b/>
            <sz val="8"/>
            <color indexed="8"/>
            <rFont val="Tahoma"/>
            <family val="0"/>
          </rPr>
          <t>Fill in any Alternate teams on page 2</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0"/>
          </rPr>
          <t xml:space="preserve">Before making the draw:
On the Boys Do Draw Prep-sheet did you:
- fill in DA, WC's?
- Sort?
If YES: continue making the draw
Otherwise: return to finish preparations
</t>
        </r>
      </text>
    </comment>
  </commentList>
</comments>
</file>

<file path=xl/comments5.xml><?xml version="1.0" encoding="utf-8"?>
<comments xmlns="http://schemas.openxmlformats.org/spreadsheetml/2006/main">
  <authors>
    <author>Anders Wennberg</author>
  </authors>
  <commentList>
    <comment ref="D7" authorId="0">
      <text>
        <r>
          <rPr>
            <b/>
            <sz val="8"/>
            <color indexed="8"/>
            <rFont val="Tahoma"/>
            <family val="0"/>
          </rPr>
          <t xml:space="preserve">Before making the draw:
On the Boys Do Draw Prep-sheet did you:
- fill in DA, WC's?
- Sort?
If YES: continue making the draw
Otherwise: return to finish preparations
</t>
        </r>
      </text>
    </comment>
  </commentList>
</comments>
</file>

<file path=xl/comments6.xml><?xml version="1.0" encoding="utf-8"?>
<comments xmlns="http://schemas.openxmlformats.org/spreadsheetml/2006/main">
  <authors>
    <author>Anders Wennberg</author>
  </authors>
  <commentList>
    <comment ref="D7" authorId="0">
      <text>
        <r>
          <rPr>
            <b/>
            <sz val="8"/>
            <color indexed="8"/>
            <rFont val="Tahoma"/>
            <family val="0"/>
          </rPr>
          <t xml:space="preserve">Before making the draw:
On the Boys Do Draw Prep-sheet did you:
- fill in DA, WC's?
- Sort?
If YES: continue making the draw
Otherwise: return to finish preparations
</t>
        </r>
      </text>
    </comment>
  </commentList>
</comments>
</file>

<file path=xl/comments7.xml><?xml version="1.0" encoding="utf-8"?>
<comments xmlns="http://schemas.openxmlformats.org/spreadsheetml/2006/main">
  <authors>
    <author>Anders Wennberg</author>
  </authors>
  <commentList>
    <comment ref="D7" authorId="0">
      <text>
        <r>
          <rPr>
            <b/>
            <sz val="8"/>
            <color indexed="8"/>
            <rFont val="Tahoma"/>
            <family val="0"/>
          </rPr>
          <t xml:space="preserve">Before making the draw:
On the Boys Do Draw Prep-sheet did you:
- fill in DA, WC's?
- Sort?
If YES: continue making the draw
Otherwise: return to finish preparations
</t>
        </r>
      </text>
    </comment>
  </commentList>
</comments>
</file>

<file path=xl/comments9.xml><?xml version="1.0" encoding="utf-8"?>
<comments xmlns="http://schemas.openxmlformats.org/spreadsheetml/2006/main">
  <authors>
    <author>Anders Wennberg</author>
  </authors>
  <commentList>
    <comment ref="D7" authorId="0">
      <text>
        <r>
          <rPr>
            <b/>
            <sz val="8"/>
            <color indexed="8"/>
            <rFont val="Tahoma"/>
            <family val="0"/>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<sst xmlns="http://schemas.openxmlformats.org/spreadsheetml/2006/main" count="1845" uniqueCount="365">
  <si>
    <t>First name</t>
  </si>
  <si>
    <t>Umpire</t>
  </si>
  <si>
    <t>ITF Referee's signature</t>
  </si>
  <si>
    <t>DO NO DELETE THIS PAGE IF YOU ARE USING LINK-IN'S TO THE DRAW</t>
  </si>
  <si>
    <t>St.</t>
  </si>
  <si>
    <t>Seed</t>
  </si>
  <si>
    <t>Family Name</t>
  </si>
  <si>
    <t>Nationality</t>
  </si>
  <si>
    <t>2nd Round</t>
  </si>
  <si>
    <t>Semifinals</t>
  </si>
  <si>
    <t>Final</t>
  </si>
  <si>
    <t>Acc. Ranking</t>
  </si>
  <si>
    <t>#</t>
  </si>
  <si>
    <t>Alternates</t>
  </si>
  <si>
    <t>Replacing</t>
  </si>
  <si>
    <t>Draw date/time:</t>
  </si>
  <si>
    <t>Rkg Date</t>
  </si>
  <si>
    <t>1</t>
  </si>
  <si>
    <t>Top DA</t>
  </si>
  <si>
    <t>2</t>
  </si>
  <si>
    <t>Last DA</t>
  </si>
  <si>
    <t>3</t>
  </si>
  <si>
    <t>Player representatives</t>
  </si>
  <si>
    <t>4</t>
  </si>
  <si>
    <t>Seed ranking</t>
  </si>
  <si>
    <t>5</t>
  </si>
  <si>
    <t>6</t>
  </si>
  <si>
    <t>Top seed</t>
  </si>
  <si>
    <t>7</t>
  </si>
  <si>
    <t>Last seed</t>
  </si>
  <si>
    <t>8</t>
  </si>
  <si>
    <t>Quarterfinals</t>
  </si>
  <si>
    <t>3rd Round</t>
  </si>
  <si>
    <t>9</t>
  </si>
  <si>
    <t>10</t>
  </si>
  <si>
    <t>11</t>
  </si>
  <si>
    <t>12</t>
  </si>
  <si>
    <t>13</t>
  </si>
  <si>
    <t>14</t>
  </si>
  <si>
    <t>15</t>
  </si>
  <si>
    <t>16</t>
  </si>
  <si>
    <t>Page 1(2)</t>
  </si>
  <si>
    <t>Page 2(2)</t>
  </si>
  <si>
    <t>ITF Supervisor/Referee</t>
  </si>
  <si>
    <t>Team</t>
  </si>
  <si>
    <t>Acc
Number</t>
  </si>
  <si>
    <t>Status
Number</t>
  </si>
  <si>
    <t>Winners</t>
  </si>
  <si>
    <t>Seeded teams</t>
  </si>
  <si>
    <t>Last Accepted team</t>
  </si>
  <si>
    <t>Finalists</t>
  </si>
  <si>
    <t>Semifinalists</t>
  </si>
  <si>
    <t>Page 1(5)</t>
  </si>
  <si>
    <t>Alternate teams on page 2 and 4</t>
  </si>
  <si>
    <t>Page 2(5)</t>
  </si>
  <si>
    <t>Seeded teams on page 1 and 3</t>
  </si>
  <si>
    <t>Page 3(5)</t>
  </si>
  <si>
    <t>Page 4(5)</t>
  </si>
  <si>
    <t>Page 5(5)</t>
  </si>
  <si>
    <t>vs.</t>
  </si>
  <si>
    <t>A</t>
  </si>
  <si>
    <t>Название турнира</t>
  </si>
  <si>
    <t>Сроки проведения</t>
  </si>
  <si>
    <t>Клуб, Город</t>
  </si>
  <si>
    <t>Категория</t>
  </si>
  <si>
    <t>Рефери</t>
  </si>
  <si>
    <t>Сроки</t>
  </si>
  <si>
    <t>Фамилия</t>
  </si>
  <si>
    <t>Имя</t>
  </si>
  <si>
    <t>РЕЙТИНГ</t>
  </si>
  <si>
    <t>СТАТУС</t>
  </si>
  <si>
    <t>ПОСЕВ</t>
  </si>
  <si>
    <t>№</t>
  </si>
  <si>
    <t>ФАМИЛИЯ</t>
  </si>
  <si>
    <t>ИМЯ</t>
  </si>
  <si>
    <t>ГОРОД</t>
  </si>
  <si>
    <t>Статус</t>
  </si>
  <si>
    <t>Рейтинг</t>
  </si>
  <si>
    <t>Посев</t>
  </si>
  <si>
    <t>Город</t>
  </si>
  <si>
    <t>2-ой круг</t>
  </si>
  <si>
    <t>Финал</t>
  </si>
  <si>
    <t>Четвертьфиналы</t>
  </si>
  <si>
    <t>Полуфиналы</t>
  </si>
  <si>
    <t>Игрок 1</t>
  </si>
  <si>
    <t>ОБЩИЙ РЕЙТИНГ</t>
  </si>
  <si>
    <t>Команда</t>
  </si>
  <si>
    <t>Игрок 2</t>
  </si>
  <si>
    <t>Корт 1</t>
  </si>
  <si>
    <t>Корт 2</t>
  </si>
  <si>
    <t>Корт 3</t>
  </si>
  <si>
    <t>Корт 4</t>
  </si>
  <si>
    <t xml:space="preserve">Начало в </t>
  </si>
  <si>
    <t>Следующий</t>
  </si>
  <si>
    <t>1-ый Матч</t>
  </si>
  <si>
    <t>2-ой Матч</t>
  </si>
  <si>
    <t>3-ий Матч</t>
  </si>
  <si>
    <t>4-ый Матч</t>
  </si>
  <si>
    <t>5-ый Матч</t>
  </si>
  <si>
    <t>6-ой Матч</t>
  </si>
  <si>
    <t>Запись Лаки-Лузеров до:</t>
  </si>
  <si>
    <t>Расписание принято</t>
  </si>
  <si>
    <t>Подпись</t>
  </si>
  <si>
    <t>День, Дата</t>
  </si>
  <si>
    <t>РАСПИСАНИЕ на</t>
  </si>
  <si>
    <t>Корт 5</t>
  </si>
  <si>
    <t>Корт 6</t>
  </si>
  <si>
    <t>Корт 7</t>
  </si>
  <si>
    <t>Корт</t>
  </si>
  <si>
    <t>Время</t>
  </si>
  <si>
    <t>Расписание по принципу "следующий освободившийся корт"</t>
  </si>
  <si>
    <t>Пдпись рефери</t>
  </si>
  <si>
    <t>Победители</t>
  </si>
  <si>
    <t>Будет объявлено</t>
  </si>
  <si>
    <t>Евгений Зукин</t>
  </si>
  <si>
    <t xml:space="preserve">ЗАПОЛНИ ТО, ЧТО ВНИЗУ </t>
  </si>
  <si>
    <t>НЕ УДАЛЯЙТЕ ЭТУ СТРАНИЦУ!!!</t>
  </si>
  <si>
    <t>6-8 июля 2007</t>
  </si>
  <si>
    <t>Селена, Черкассы</t>
  </si>
  <si>
    <t>UFC OPEN 2007</t>
  </si>
  <si>
    <t>КАЦНЕЛЬСОН</t>
  </si>
  <si>
    <t>ПЛОТНИКОВ</t>
  </si>
  <si>
    <t>БОНДАРЧУК</t>
  </si>
  <si>
    <t>КОЗИМИР</t>
  </si>
  <si>
    <t>ГОЛЯДКИН</t>
  </si>
  <si>
    <t>КУДЫМА</t>
  </si>
  <si>
    <t>КУРЧЕНКО</t>
  </si>
  <si>
    <t>НЕМЦЕВ</t>
  </si>
  <si>
    <t>БАШЛАКОВ</t>
  </si>
  <si>
    <t>БРАТИШКА</t>
  </si>
  <si>
    <t>ВОЛЬДРАТ</t>
  </si>
  <si>
    <t>ГАВРИЛОВ</t>
  </si>
  <si>
    <t>МАРКОВ</t>
  </si>
  <si>
    <t>ШИШКИН</t>
  </si>
  <si>
    <t>ФРАСИНЮК</t>
  </si>
  <si>
    <t>АНДРОСЮК</t>
  </si>
  <si>
    <t>МИКУЛА</t>
  </si>
  <si>
    <t>КОСТЕНКО</t>
  </si>
  <si>
    <t>РУДЕНКО</t>
  </si>
  <si>
    <t>ДИДЕНКО</t>
  </si>
  <si>
    <t>КРУПНИК</t>
  </si>
  <si>
    <t>ДУБРОВИН</t>
  </si>
  <si>
    <t>ЭЙДЛИН</t>
  </si>
  <si>
    <t>ЛЕДЯНОВ</t>
  </si>
  <si>
    <t>КОКАРЕВ</t>
  </si>
  <si>
    <t>БРОДСКИЙ</t>
  </si>
  <si>
    <t>ЧЕРНЫШОВ</t>
  </si>
  <si>
    <t>ФЕДОРЧЕНКО</t>
  </si>
  <si>
    <t>СТРИЖАК</t>
  </si>
  <si>
    <t>ТЕРЕНТЬЕВ</t>
  </si>
  <si>
    <t>КОВАЛЕНКО</t>
  </si>
  <si>
    <t>ЗАРИЦКИЙ</t>
  </si>
  <si>
    <t>ЦАЛЬ</t>
  </si>
  <si>
    <t>ЗАБЛОЦКИЙ</t>
  </si>
  <si>
    <t>РУДИН</t>
  </si>
  <si>
    <t>НАЗАРЕНКО</t>
  </si>
  <si>
    <t>ХОХРИН</t>
  </si>
  <si>
    <t>КОВРИШКИН</t>
  </si>
  <si>
    <t>КРОЛЕНКО</t>
  </si>
  <si>
    <t>СИВОХИН</t>
  </si>
  <si>
    <t>СЛОВЦОВ</t>
  </si>
  <si>
    <t>ЕВСЕЕВ</t>
  </si>
  <si>
    <t>КАШИН</t>
  </si>
  <si>
    <t>ОЛЬХОВСКИЙ</t>
  </si>
  <si>
    <t>ДАНИ</t>
  </si>
  <si>
    <t>ОЛЬКОВ</t>
  </si>
  <si>
    <t>ФАЕНКОВ</t>
  </si>
  <si>
    <t>БАШУН</t>
  </si>
  <si>
    <t>БАЙЧУРИН</t>
  </si>
  <si>
    <t>МИХЕЕВ</t>
  </si>
  <si>
    <t>ХРАМЕНКОВ</t>
  </si>
  <si>
    <t>СМОЛЯКОВ</t>
  </si>
  <si>
    <t>ЛАГУР</t>
  </si>
  <si>
    <t>АЛЕКСИЙЧУК</t>
  </si>
  <si>
    <t>ДАНЕЛЬСКИЙ</t>
  </si>
  <si>
    <t>МАЙБОРОДА</t>
  </si>
  <si>
    <t>ГАБУЕВ</t>
  </si>
  <si>
    <t>КРАВЦОВ</t>
  </si>
  <si>
    <t>БАРОНЯН</t>
  </si>
  <si>
    <t>БОБЧУК</t>
  </si>
  <si>
    <t>КУЧУК</t>
  </si>
  <si>
    <t>ВЕРИГО</t>
  </si>
  <si>
    <t>ИМАС</t>
  </si>
  <si>
    <t>МАРТЬЯНОВ</t>
  </si>
  <si>
    <t>САЛАЗНИКОВ</t>
  </si>
  <si>
    <t>ХОХЛОВ</t>
  </si>
  <si>
    <t>АВРАМОВ</t>
  </si>
  <si>
    <t>ПРОКОФЬЕВ</t>
  </si>
  <si>
    <t>КОХНО</t>
  </si>
  <si>
    <t>ТИМОЩУК</t>
  </si>
  <si>
    <t>МАКАРОВ</t>
  </si>
  <si>
    <t>БАСС</t>
  </si>
  <si>
    <t>СУХИНА</t>
  </si>
  <si>
    <t>ТИМОФЕЕВ</t>
  </si>
  <si>
    <t>ШЕСТАКОВ</t>
  </si>
  <si>
    <t>ГАРМАШ</t>
  </si>
  <si>
    <t>КИССЕЛЬГОФФ</t>
  </si>
  <si>
    <t>НИНОВСКИЙ</t>
  </si>
  <si>
    <t>ЖЕРЕБЕЦКИЙ</t>
  </si>
  <si>
    <t>АРЕФЬЕВ</t>
  </si>
  <si>
    <t>БОРЯЕВ</t>
  </si>
  <si>
    <t>ДЬЯЧЕНКО</t>
  </si>
  <si>
    <t>КЛИМЕНКО</t>
  </si>
  <si>
    <t>КОЗЛОВ</t>
  </si>
  <si>
    <t>ШПЕТНЫЙ</t>
  </si>
  <si>
    <t>ОТТАВА</t>
  </si>
  <si>
    <t>БИЛЫК</t>
  </si>
  <si>
    <t>САМОХВАЛОВ</t>
  </si>
  <si>
    <t>КРЫЖАНОВСКИЙ</t>
  </si>
  <si>
    <t>ГОЛОВАНОВ</t>
  </si>
  <si>
    <t>НЕКРАСОВ</t>
  </si>
  <si>
    <t>ВОРОТИЛИН</t>
  </si>
  <si>
    <t>ШРАЙБЕР</t>
  </si>
  <si>
    <t>ШЕВЯКОВ</t>
  </si>
  <si>
    <t>ЛЫСЕНКО</t>
  </si>
  <si>
    <t>МЕЛЮС</t>
  </si>
  <si>
    <t>ИЛЬИЧЕВ</t>
  </si>
  <si>
    <t>ЗЕЕЛЬ</t>
  </si>
  <si>
    <t>ФЕЛОНЕНКО</t>
  </si>
  <si>
    <t>ВАСИЛЕВСКИЙ</t>
  </si>
  <si>
    <t>ГЛУЩЕНКО</t>
  </si>
  <si>
    <t>САМБУК</t>
  </si>
  <si>
    <t>ХАРЧЕНКО</t>
  </si>
  <si>
    <t>BYE</t>
  </si>
  <si>
    <t>AS</t>
  </si>
  <si>
    <t>BS</t>
  </si>
  <si>
    <t>НАЗАРЕНКО ВЛАДИМИР</t>
  </si>
  <si>
    <t>21:45  6 ИЮЛЯ</t>
  </si>
  <si>
    <t>7-ой Матч</t>
  </si>
  <si>
    <t>СУББОТА</t>
  </si>
  <si>
    <t>7 ИЮЛЯ</t>
  </si>
  <si>
    <t>Начало в 10.00</t>
  </si>
  <si>
    <t>АБРАМОВ</t>
  </si>
  <si>
    <t>БОЙЧУРИН</t>
  </si>
  <si>
    <t>Не ранее 11.30</t>
  </si>
  <si>
    <t>ТУРНИР ЗА 33 МЕСТО</t>
  </si>
  <si>
    <t>Х</t>
  </si>
  <si>
    <t>ТУРНИР ЗА 53 МЕСТО</t>
  </si>
  <si>
    <t>СЫТНИКОВ</t>
  </si>
  <si>
    <t>ПЕДЧЕНКО</t>
  </si>
  <si>
    <t>ОНИЩУК</t>
  </si>
  <si>
    <t>МЕЛЬНИЧЕНКО</t>
  </si>
  <si>
    <t>РЯБЦЕВ</t>
  </si>
  <si>
    <t>КОРОГОДСКИЙ</t>
  </si>
  <si>
    <t>ШКИНДЕЛЬ</t>
  </si>
  <si>
    <t>КОНСТАНТИНОВСКИЙ</t>
  </si>
  <si>
    <t>ВОРОНИН</t>
  </si>
  <si>
    <t>КАЗЕКО</t>
  </si>
  <si>
    <t>САВЧУК</t>
  </si>
  <si>
    <t>ДОЛИНКО</t>
  </si>
  <si>
    <t>ФУРСЕНКО</t>
  </si>
  <si>
    <t>РАДИМСКИЙ</t>
  </si>
  <si>
    <t>ДУБРОВСКИЙ</t>
  </si>
  <si>
    <t>СЕЛЮК</t>
  </si>
  <si>
    <t>УЛИЦКИЙ</t>
  </si>
  <si>
    <t>ЛОВЯГИН</t>
  </si>
  <si>
    <t>КЛОСОВ</t>
  </si>
  <si>
    <t>ШКРИБЛЯК</t>
  </si>
  <si>
    <t>МАРТИНЕС</t>
  </si>
  <si>
    <t>ШОПЕНКО</t>
  </si>
  <si>
    <t>ХОДАШ</t>
  </si>
  <si>
    <t>ГЕРМАН</t>
  </si>
  <si>
    <t>ДЬЯКОВ</t>
  </si>
  <si>
    <t>ДАЙНЕКО</t>
  </si>
  <si>
    <t>ТОПОЛЬНИЦКИЙ</t>
  </si>
  <si>
    <t>КРИВОШЕЯ</t>
  </si>
  <si>
    <t>КОЗАЧЕНКО</t>
  </si>
  <si>
    <t>БАЛУТА</t>
  </si>
  <si>
    <t>БРИКУЛЬСКИЙ</t>
  </si>
  <si>
    <t>ВАШУРКИН</t>
  </si>
  <si>
    <t>ЛЕВЧЕНКО</t>
  </si>
  <si>
    <t>МИРОШНИЧЕНКО</t>
  </si>
  <si>
    <t>ТАРТАСЮК</t>
  </si>
  <si>
    <t>ЮРЧЕНКО</t>
  </si>
  <si>
    <t>САВКИВ</t>
  </si>
  <si>
    <t>ГРИЩЕВ</t>
  </si>
  <si>
    <t>МАЦЫБОК</t>
  </si>
  <si>
    <t>МОРОЗОВ</t>
  </si>
  <si>
    <t>РОМАНОВ</t>
  </si>
  <si>
    <t>МИКУЛЬСКИЙ</t>
  </si>
  <si>
    <t>ВОРОБЬЕВ</t>
  </si>
  <si>
    <t>ЧЕБАН</t>
  </si>
  <si>
    <t>ПЕРЕВЕРЗЕВ</t>
  </si>
  <si>
    <t>АЛЛАН</t>
  </si>
  <si>
    <t>ВИШНЯКОВ</t>
  </si>
  <si>
    <t>КРЫТЫЕ КОРТЫ (ХАРД)</t>
  </si>
  <si>
    <t>98(6)</t>
  </si>
  <si>
    <t>B</t>
  </si>
  <si>
    <t>отк.</t>
  </si>
  <si>
    <t>НЕ РАНЕЕ 17.00</t>
  </si>
  <si>
    <t>1\8 финала</t>
  </si>
  <si>
    <t>Не ранее 18.30</t>
  </si>
  <si>
    <t>b</t>
  </si>
  <si>
    <t>a</t>
  </si>
  <si>
    <t>as</t>
  </si>
  <si>
    <t>bs</t>
  </si>
  <si>
    <t>98(1)</t>
  </si>
  <si>
    <t>98(4)</t>
  </si>
  <si>
    <t>ВОСКРЕСЕНЬЕ</t>
  </si>
  <si>
    <t>8 ИЮЛЯ</t>
  </si>
  <si>
    <t>98(2)</t>
  </si>
  <si>
    <t>ТУРНИР ЗА 17 МЕСТО</t>
  </si>
  <si>
    <t>ТОПОЛЬНЦКИЙ</t>
  </si>
  <si>
    <t>62 отк.</t>
  </si>
  <si>
    <t>ТУРНИР ЗА 9 МЕСТО</t>
  </si>
  <si>
    <t>КАЗИМИР</t>
  </si>
  <si>
    <t>БААС</t>
  </si>
  <si>
    <t>ШРАЙВЕР</t>
  </si>
  <si>
    <t>САЛАЗНИКОВ\НЕКРАСОВ</t>
  </si>
  <si>
    <t>ФРАСИНЮК\СЛОВЦОВ</t>
  </si>
  <si>
    <t>СЕЛЮК\УЛИЦКИЙ</t>
  </si>
  <si>
    <t>ЛОВЯГИН\КЛОСОВ</t>
  </si>
  <si>
    <t>БОБЧУК\ОТТАВА</t>
  </si>
  <si>
    <t>БРОДСКИЙ\ХРАМЕНКОВ</t>
  </si>
  <si>
    <t>МАРТЬЯНОВ\ГОЛОВАНОВ</t>
  </si>
  <si>
    <t>БАСС\ЗЕЕЛЬ</t>
  </si>
  <si>
    <t>ГАРМАШ\САМБУК</t>
  </si>
  <si>
    <t>КУЧУК\БИЛЫК</t>
  </si>
  <si>
    <t>ИМАС\КРЫЖАНОВСКИЙ</t>
  </si>
  <si>
    <t>СМОЛЯКОВ\НИНОВСКИЙ</t>
  </si>
  <si>
    <t>АВРАМОВ\ШРАЙВЕР</t>
  </si>
  <si>
    <t>ШЕСТАКОВ\ГЛУЩЕНКО</t>
  </si>
  <si>
    <t>ТИМОФЕЕВ\ВАСИЛЕВСКИЙ</t>
  </si>
  <si>
    <t>ГАБУЕВ\КЛИМЕНКО</t>
  </si>
  <si>
    <t>ЛАГУР\ЖЕРЕБЕЦКИЙ</t>
  </si>
  <si>
    <t>МАБОРОДА\ДЬЯЧЕНКО</t>
  </si>
  <si>
    <t>АНДРОСЮК\ЕВСЕЕВ</t>
  </si>
  <si>
    <t>РУДЕНКО\КОСТЕНКО</t>
  </si>
  <si>
    <t>ШИШКИН\СИВОХИН</t>
  </si>
  <si>
    <t>МАКАРОВ\ИЛЬИЧЕВ</t>
  </si>
  <si>
    <t>ТИМОЩУК\МЕЛЮС</t>
  </si>
  <si>
    <t>КОКАРЕВ\МИХЕЕВ</t>
  </si>
  <si>
    <t>СУХИНА\ФЕЛОНЕНКО</t>
  </si>
  <si>
    <t>КОХНО\ЛЫСЕНКО</t>
  </si>
  <si>
    <t>ГАВРИЛОВ\КОВРИШКИН</t>
  </si>
  <si>
    <t>БРАТИШКА\НАЗАРЕНКО</t>
  </si>
  <si>
    <t>КАЗИМИР\НАЗАРЕНКО</t>
  </si>
  <si>
    <t>МИКУЛА\КАШИН</t>
  </si>
  <si>
    <t>КУДЫМА\ЗАРИЦКИЙ</t>
  </si>
  <si>
    <t>ДИДЕНКО\ДАНИ</t>
  </si>
  <si>
    <t>НЕМЦЕВ\ЗАБЛОЦКИЙ</t>
  </si>
  <si>
    <t>КУЧУК HET</t>
  </si>
  <si>
    <t>98()</t>
  </si>
  <si>
    <t>5 МЕСТО</t>
  </si>
  <si>
    <t>7 МЕСТО</t>
  </si>
  <si>
    <t>ПОБЕДИТЕЛИ</t>
  </si>
  <si>
    <t>76(4)</t>
  </si>
  <si>
    <t>СЕРГЕЙ</t>
  </si>
  <si>
    <t>АНДРЕЙ</t>
  </si>
  <si>
    <t>ВАЛЬДРАТ</t>
  </si>
  <si>
    <t>ИГОРЬ</t>
  </si>
  <si>
    <t>ВИТАЛИЙ</t>
  </si>
  <si>
    <t>3-4</t>
  </si>
  <si>
    <t>ПАВЕЛ</t>
  </si>
  <si>
    <t>МИХАИЛ</t>
  </si>
  <si>
    <t>СТАС</t>
  </si>
  <si>
    <t>ВАЛЕНТИН</t>
  </si>
  <si>
    <t>АНАТОЛИЙ</t>
  </si>
  <si>
    <t>АЛЕКСАНДР</t>
  </si>
  <si>
    <t>ВЯЧЕСЛАВ</t>
  </si>
  <si>
    <t>КИРИЛЛ</t>
  </si>
  <si>
    <t>ВЛАДИМИР</t>
  </si>
  <si>
    <t>ЮРИЙ</t>
  </si>
  <si>
    <t>ВАЛЕРИЙ</t>
  </si>
  <si>
    <t>63 62</t>
  </si>
</sst>
</file>

<file path=xl/styles.xml><?xml version="1.0" encoding="utf-8"?>
<styleSheet xmlns="http://schemas.openxmlformats.org/spreadsheetml/2006/main">
  <numFmts count="5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Ja&quot;;&quot;Ja&quot;;&quot;Nej&quot;"/>
    <numFmt numFmtId="187" formatCode="&quot;Sant&quot;;&quot;Sant&quot;;&quot;Falskt&quot;"/>
    <numFmt numFmtId="188" formatCode="&quot;På&quot;;&quot;På&quot;;&quot;Av&quot;"/>
    <numFmt numFmtId="189" formatCode="_-&quot;$&quot;* #,##0.00_-;\-&quot;$&quot;* #,##0.00_-;_-&quot;$&quot;* &quot;-&quot;??_-;_-@_-"/>
    <numFmt numFmtId="190" formatCode="[$$-409]#,##0.00"/>
    <numFmt numFmtId="191" formatCode="d\-mmm\-yy"/>
    <numFmt numFmtId="192" formatCode="0.0000"/>
    <numFmt numFmtId="193" formatCode="d/mmm/yy"/>
    <numFmt numFmtId="194" formatCode="dd\ mmm\ yy"/>
    <numFmt numFmtId="195" formatCode="yy/mm/dd"/>
    <numFmt numFmtId="196" formatCode="0.000"/>
    <numFmt numFmtId="197" formatCode="&quot;$&quot;#,##0"/>
    <numFmt numFmtId="198" formatCode="&quot;$&quot;#,##0.00"/>
    <numFmt numFmtId="199" formatCode=";;;"/>
    <numFmt numFmtId="200" formatCode="mm/dd/yy"/>
    <numFmt numFmtId="201" formatCode="&quot;$&quot;#,##0;[Red]\-&quot;$&quot;#,##0"/>
    <numFmt numFmtId="202" formatCode="#,##0.0000"/>
    <numFmt numFmtId="203" formatCode="mmm\-yyyy"/>
    <numFmt numFmtId="204" formatCode="[$-809]dd\ mmmm\ yyyy"/>
    <numFmt numFmtId="205" formatCode="dd/mm/yy"/>
  </numFmts>
  <fonts count="74">
    <font>
      <sz val="10"/>
      <name val="Arial"/>
      <family val="0"/>
    </font>
    <font>
      <u val="single"/>
      <sz val="10"/>
      <color indexed="12"/>
      <name val="Arial"/>
      <family val="0"/>
    </font>
    <font>
      <u val="single"/>
      <sz val="10"/>
      <color indexed="20"/>
      <name val="Arial"/>
      <family val="0"/>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0"/>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4"/>
      <name val="Arial"/>
      <family val="0"/>
    </font>
    <font>
      <b/>
      <sz val="7"/>
      <name val="Arial"/>
      <family val="0"/>
    </font>
    <font>
      <b/>
      <sz val="7"/>
      <color indexed="8"/>
      <name val="Arial"/>
      <family val="0"/>
    </font>
    <font>
      <sz val="10"/>
      <color indexed="8"/>
      <name val="Arial"/>
      <family val="2"/>
    </font>
    <font>
      <sz val="8"/>
      <name val="Arial"/>
      <family val="2"/>
    </font>
    <font>
      <sz val="20"/>
      <color indexed="9"/>
      <name val="Arial"/>
      <family val="2"/>
    </font>
    <font>
      <sz val="9"/>
      <color indexed="8"/>
      <name val="Arial"/>
      <family val="2"/>
    </font>
    <font>
      <b/>
      <sz val="7"/>
      <color indexed="9"/>
      <name val="Arial"/>
      <family val="0"/>
    </font>
    <font>
      <b/>
      <sz val="12"/>
      <name val="Arial"/>
      <family val="2"/>
    </font>
    <font>
      <sz val="7"/>
      <color indexed="8"/>
      <name val="Arial"/>
      <family val="2"/>
    </font>
    <font>
      <b/>
      <sz val="9"/>
      <name val="Arial"/>
      <family val="2"/>
    </font>
    <font>
      <sz val="6"/>
      <color indexed="10"/>
      <name val="Arial"/>
      <family val="2"/>
    </font>
    <font>
      <sz val="6"/>
      <color indexed="9"/>
      <name val="Arial"/>
      <family val="2"/>
    </font>
    <font>
      <b/>
      <sz val="8"/>
      <color indexed="23"/>
      <name val="Arial"/>
      <family val="2"/>
    </font>
    <font>
      <b/>
      <sz val="8"/>
      <color indexed="8"/>
      <name val="Tahoma"/>
      <family val="0"/>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sz val="14"/>
      <name val="Arial"/>
      <family val="2"/>
    </font>
    <font>
      <sz val="14"/>
      <color indexed="9"/>
      <name val="Arial"/>
      <family val="2"/>
    </font>
    <font>
      <i/>
      <sz val="8.5"/>
      <color indexed="9"/>
      <name val="Arial"/>
      <family val="2"/>
    </font>
    <font>
      <b/>
      <i/>
      <sz val="8.5"/>
      <color indexed="8"/>
      <name val="Arial"/>
      <family val="2"/>
    </font>
    <font>
      <sz val="8.5"/>
      <color indexed="14"/>
      <name val="Arial"/>
      <family val="2"/>
    </font>
    <font>
      <b/>
      <sz val="8.5"/>
      <color indexed="9"/>
      <name val="Arial"/>
      <family val="0"/>
    </font>
    <font>
      <sz val="7"/>
      <color indexed="23"/>
      <name val="Arial"/>
      <family val="2"/>
    </font>
    <font>
      <i/>
      <sz val="6"/>
      <color indexed="8"/>
      <name val="Arial"/>
      <family val="2"/>
    </font>
    <font>
      <b/>
      <sz val="12"/>
      <color indexed="9"/>
      <name val="Arial"/>
      <family val="2"/>
    </font>
    <font>
      <b/>
      <sz val="9"/>
      <color indexed="8"/>
      <name val="Arial"/>
      <family val="2"/>
    </font>
    <font>
      <sz val="8.5"/>
      <color indexed="33"/>
      <name val="Arial"/>
      <family val="2"/>
    </font>
    <font>
      <sz val="11"/>
      <color indexed="8"/>
      <name val="Calibri"/>
      <family val="2"/>
    </font>
    <font>
      <sz val="11"/>
      <color indexed="9"/>
      <name val="Calibri"/>
      <family val="2"/>
    </font>
    <font>
      <sz val="11"/>
      <color indexed="62"/>
      <name val="Calibri"/>
      <family val="2"/>
    </font>
    <font>
      <b/>
      <sz val="11"/>
      <color indexed="8"/>
      <name val="Calibri"/>
      <family val="2"/>
    </font>
    <font>
      <b/>
      <sz val="11"/>
      <color indexed="16"/>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63"/>
      <name val="Calibri"/>
      <family val="2"/>
    </font>
    <font>
      <sz val="11"/>
      <color indexed="16"/>
      <name val="Calibri"/>
      <family val="2"/>
    </font>
    <font>
      <sz val="11"/>
      <color indexed="10"/>
      <name val="Calibri"/>
      <family val="2"/>
    </font>
    <font>
      <sz val="11"/>
      <color indexed="17"/>
      <name val="Calibri"/>
      <family val="2"/>
    </font>
    <font>
      <sz val="22"/>
      <color indexed="8"/>
      <name val="ITF"/>
      <family val="0"/>
    </font>
    <font>
      <sz val="12"/>
      <name val="Arial Cyr"/>
      <family val="0"/>
    </font>
    <font>
      <b/>
      <sz val="16"/>
      <color indexed="8"/>
      <name val="Arial"/>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22"/>
        <bgColor indexed="64"/>
      </patternFill>
    </fill>
    <fill>
      <patternFill patternType="solid">
        <fgColor indexed="46"/>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s>
  <borders count="58">
    <border>
      <left/>
      <right/>
      <top/>
      <bottom/>
      <diagonal/>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style="thin"/>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color indexed="63"/>
      </left>
      <right style="thin"/>
      <top style="thin"/>
      <bottom>
        <color indexed="63"/>
      </bottom>
    </border>
    <border>
      <left style="medium"/>
      <right style="thin"/>
      <top style="thin"/>
      <bottom style="thin"/>
    </border>
    <border>
      <left style="medium"/>
      <right>
        <color indexed="63"/>
      </right>
      <top>
        <color indexed="63"/>
      </top>
      <bottom style="thin"/>
    </border>
    <border>
      <left>
        <color indexed="63"/>
      </left>
      <right>
        <color indexed="63"/>
      </right>
      <top style="medium"/>
      <bottom style="thin"/>
    </border>
    <border>
      <left>
        <color indexed="63"/>
      </left>
      <right style="medium">
        <color indexed="8"/>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thin">
        <color indexed="8"/>
      </left>
      <right>
        <color indexed="63"/>
      </right>
      <top style="medium"/>
      <bottom>
        <color indexed="63"/>
      </bottom>
    </border>
    <border>
      <left>
        <color indexed="63"/>
      </left>
      <right style="medium">
        <color indexed="8"/>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4" borderId="0" applyNumberFormat="0" applyBorder="0" applyAlignment="0" applyProtection="0"/>
    <xf numFmtId="0" fontId="55" fillId="6"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7" borderId="0" applyNumberFormat="0" applyBorder="0" applyAlignment="0" applyProtection="0"/>
    <xf numFmtId="0" fontId="55" fillId="6" borderId="0" applyNumberFormat="0" applyBorder="0" applyAlignment="0" applyProtection="0"/>
    <xf numFmtId="0" fontId="55" fillId="3" borderId="0" applyNumberFormat="0" applyBorder="0" applyAlignment="0" applyProtection="0"/>
    <xf numFmtId="0" fontId="56" fillId="6" borderId="0" applyNumberFormat="0" applyBorder="0" applyAlignment="0" applyProtection="0"/>
    <xf numFmtId="0" fontId="56" fillId="3"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6" borderId="0" applyNumberFormat="0" applyBorder="0" applyAlignment="0" applyProtection="0"/>
    <xf numFmtId="0" fontId="56" fillId="3"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8"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7" fillId="3" borderId="1" applyNumberFormat="0" applyAlignment="0" applyProtection="0"/>
    <xf numFmtId="0" fontId="58" fillId="15" borderId="2" applyNumberFormat="0" applyAlignment="0" applyProtection="0"/>
    <xf numFmtId="0" fontId="59" fillId="15" borderId="1" applyNumberFormat="0" applyAlignment="0" applyProtection="0"/>
    <xf numFmtId="0" fontId="1" fillId="0" borderId="0" applyNumberFormat="0" applyFill="0" applyBorder="0" applyAlignment="0" applyProtection="0"/>
    <xf numFmtId="189" fontId="0" fillId="0" borderId="0" applyFont="0" applyFill="0" applyBorder="0" applyAlignment="0" applyProtection="0"/>
    <xf numFmtId="184"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58" fillId="0" borderId="6" applyNumberFormat="0" applyFill="0" applyAlignment="0" applyProtection="0"/>
    <xf numFmtId="0" fontId="63" fillId="9" borderId="7" applyNumberFormat="0" applyAlignment="0" applyProtection="0"/>
    <xf numFmtId="0" fontId="64" fillId="0" borderId="0" applyNumberFormat="0" applyFill="0" applyBorder="0" applyAlignment="0" applyProtection="0"/>
    <xf numFmtId="0" fontId="65" fillId="4" borderId="0" applyNumberFormat="0" applyBorder="0" applyAlignment="0" applyProtection="0"/>
    <xf numFmtId="0" fontId="2" fillId="0" borderId="0" applyNumberFormat="0" applyFill="0" applyBorder="0" applyAlignment="0" applyProtection="0"/>
    <xf numFmtId="0" fontId="66" fillId="16" borderId="0" applyNumberFormat="0" applyBorder="0" applyAlignment="0" applyProtection="0"/>
    <xf numFmtId="0" fontId="67" fillId="0" borderId="0" applyNumberFormat="0" applyFill="0" applyBorder="0" applyAlignment="0" applyProtection="0"/>
    <xf numFmtId="0" fontId="0" fillId="4" borderId="1" applyNumberFormat="0" applyFont="0" applyAlignment="0" applyProtection="0"/>
    <xf numFmtId="9" fontId="0" fillId="0" borderId="0" applyFont="0" applyFill="0" applyBorder="0" applyAlignment="0" applyProtection="0"/>
    <xf numFmtId="0" fontId="68" fillId="0" borderId="8" applyNumberFormat="0" applyFill="0" applyAlignment="0" applyProtection="0"/>
    <xf numFmtId="0" fontId="6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0" fillId="6" borderId="0" applyNumberFormat="0" applyBorder="0" applyAlignment="0" applyProtection="0"/>
  </cellStyleXfs>
  <cellXfs count="502">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15" borderId="0" xfId="0" applyFont="1" applyFill="1" applyAlignment="1">
      <alignment vertical="center"/>
    </xf>
    <xf numFmtId="0" fontId="0" fillId="15" borderId="0" xfId="0" applyFill="1" applyAlignment="1">
      <alignment horizontal="left" vertical="center"/>
    </xf>
    <xf numFmtId="0" fontId="0" fillId="15" borderId="0" xfId="0" applyFill="1" applyAlignment="1">
      <alignment vertical="center"/>
    </xf>
    <xf numFmtId="0" fontId="4" fillId="0" borderId="0" xfId="0" applyFont="1" applyAlignment="1">
      <alignment vertical="center"/>
    </xf>
    <xf numFmtId="0" fontId="5" fillId="17" borderId="9" xfId="0" applyFont="1" applyFill="1" applyBorder="1" applyAlignment="1">
      <alignment horizontal="centerContinuous" vertical="center"/>
    </xf>
    <xf numFmtId="0" fontId="5" fillId="17" borderId="10" xfId="0" applyFont="1" applyFill="1" applyBorder="1" applyAlignment="1">
      <alignment horizontal="centerContinuous" vertical="center"/>
    </xf>
    <xf numFmtId="0" fontId="5" fillId="17" borderId="11" xfId="0" applyFont="1" applyFill="1" applyBorder="1" applyAlignment="1">
      <alignment horizontal="centerContinuous" vertical="center"/>
    </xf>
    <xf numFmtId="0" fontId="4" fillId="15" borderId="0" xfId="0" applyFont="1" applyFill="1" applyAlignment="1">
      <alignment vertical="center"/>
    </xf>
    <xf numFmtId="0" fontId="6" fillId="0" borderId="0" xfId="0" applyFont="1" applyAlignment="1">
      <alignment vertical="center"/>
    </xf>
    <xf numFmtId="0" fontId="6" fillId="15" borderId="0" xfId="0" applyFont="1" applyFill="1" applyAlignment="1">
      <alignment horizontal="center" vertical="center"/>
    </xf>
    <xf numFmtId="0" fontId="6" fillId="15" borderId="0" xfId="0" applyFont="1" applyFill="1" applyAlignment="1">
      <alignment vertical="center"/>
    </xf>
    <xf numFmtId="0" fontId="6" fillId="15" borderId="0" xfId="0" applyFont="1" applyFill="1" applyAlignment="1">
      <alignment horizontal="left" vertical="center"/>
    </xf>
    <xf numFmtId="0" fontId="7" fillId="18" borderId="9" xfId="0" applyFont="1" applyFill="1" applyBorder="1" applyAlignment="1">
      <alignment horizontal="centerContinuous" vertical="center"/>
    </xf>
    <xf numFmtId="0" fontId="7" fillId="18" borderId="10" xfId="0" applyFont="1" applyFill="1" applyBorder="1" applyAlignment="1">
      <alignment horizontal="centerContinuous" vertical="center"/>
    </xf>
    <xf numFmtId="0" fontId="7" fillId="18" borderId="11"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15" borderId="12" xfId="0" applyNumberFormat="1" applyFont="1" applyFill="1" applyBorder="1" applyAlignment="1">
      <alignment vertical="center"/>
    </xf>
    <xf numFmtId="49" fontId="9" fillId="15" borderId="0" xfId="0" applyNumberFormat="1" applyFont="1" applyFill="1" applyAlignment="1">
      <alignment vertical="center"/>
    </xf>
    <xf numFmtId="0" fontId="9" fillId="0" borderId="0" xfId="0" applyFont="1" applyAlignment="1">
      <alignment horizontal="left" vertical="center"/>
    </xf>
    <xf numFmtId="49" fontId="9" fillId="15" borderId="0" xfId="0" applyNumberFormat="1" applyFont="1" applyFill="1" applyAlignment="1">
      <alignment horizontal="left" vertical="center"/>
    </xf>
    <xf numFmtId="49" fontId="8" fillId="15" borderId="0" xfId="0" applyNumberFormat="1" applyFont="1" applyFill="1" applyAlignment="1">
      <alignment vertical="center"/>
    </xf>
    <xf numFmtId="0" fontId="8" fillId="15" borderId="0" xfId="0" applyFont="1" applyFill="1" applyAlignment="1">
      <alignment vertical="center"/>
    </xf>
    <xf numFmtId="49" fontId="10" fillId="18" borderId="13" xfId="0" applyNumberFormat="1" applyFont="1" applyFill="1" applyBorder="1" applyAlignment="1">
      <alignment vertical="center"/>
    </xf>
    <xf numFmtId="49" fontId="10" fillId="18" borderId="14" xfId="0" applyNumberFormat="1" applyFont="1" applyFill="1" applyBorder="1" applyAlignment="1">
      <alignment vertical="center"/>
    </xf>
    <xf numFmtId="49" fontId="4" fillId="15" borderId="0" xfId="0" applyNumberFormat="1" applyFont="1" applyFill="1" applyAlignment="1">
      <alignment vertical="center"/>
    </xf>
    <xf numFmtId="49" fontId="11" fillId="15" borderId="0" xfId="0" applyNumberFormat="1" applyFont="1" applyFill="1" applyAlignment="1">
      <alignment horizontal="left" vertical="center"/>
    </xf>
    <xf numFmtId="49" fontId="4" fillId="15" borderId="0" xfId="0" applyNumberFormat="1" applyFont="1" applyFill="1" applyAlignment="1">
      <alignment horizontal="right" vertical="center"/>
    </xf>
    <xf numFmtId="0" fontId="12" fillId="15" borderId="12" xfId="0" applyFont="1" applyFill="1" applyBorder="1" applyAlignment="1">
      <alignment horizontal="left" vertical="center"/>
    </xf>
    <xf numFmtId="49" fontId="12" fillId="15" borderId="0" xfId="0" applyNumberFormat="1" applyFont="1" applyFill="1" applyAlignment="1">
      <alignment horizontal="left" vertical="center"/>
    </xf>
    <xf numFmtId="0" fontId="12" fillId="15" borderId="0" xfId="0" applyFont="1" applyFill="1" applyAlignment="1">
      <alignment vertical="center"/>
    </xf>
    <xf numFmtId="0" fontId="13" fillId="0" borderId="0" xfId="0" applyFont="1" applyAlignment="1">
      <alignment vertical="center"/>
    </xf>
    <xf numFmtId="49" fontId="13" fillId="15" borderId="0" xfId="0" applyNumberFormat="1" applyFont="1" applyFill="1" applyAlignment="1">
      <alignment horizontal="left" vertical="center"/>
    </xf>
    <xf numFmtId="49" fontId="14" fillId="15" borderId="0" xfId="0" applyNumberFormat="1" applyFont="1" applyFill="1" applyAlignment="1">
      <alignment horizontal="left" vertical="center"/>
    </xf>
    <xf numFmtId="49" fontId="15" fillId="15" borderId="0" xfId="0" applyNumberFormat="1" applyFont="1" applyFill="1" applyAlignment="1">
      <alignment horizontal="left" vertical="center"/>
    </xf>
    <xf numFmtId="0" fontId="16" fillId="0" borderId="0" xfId="0" applyFont="1" applyAlignment="1">
      <alignment vertical="center"/>
    </xf>
    <xf numFmtId="14" fontId="16" fillId="18" borderId="15" xfId="0" applyNumberFormat="1" applyFont="1" applyFill="1" applyBorder="1" applyAlignment="1">
      <alignment horizontal="left" vertical="center"/>
    </xf>
    <xf numFmtId="49" fontId="16" fillId="15" borderId="0" xfId="0" applyNumberFormat="1" applyFont="1" applyFill="1" applyAlignment="1">
      <alignment vertical="center"/>
    </xf>
    <xf numFmtId="49" fontId="16" fillId="18" borderId="15" xfId="0" applyNumberFormat="1" applyFont="1" applyFill="1" applyBorder="1" applyAlignment="1">
      <alignment vertical="center"/>
    </xf>
    <xf numFmtId="3" fontId="16" fillId="18" borderId="14" xfId="43" applyNumberFormat="1" applyFont="1" applyFill="1" applyBorder="1" applyAlignment="1" applyProtection="1">
      <alignment horizontal="left" vertical="center"/>
      <protection locked="0"/>
    </xf>
    <xf numFmtId="49" fontId="17" fillId="18" borderId="14" xfId="0" applyNumberFormat="1" applyFont="1" applyFill="1" applyBorder="1" applyAlignment="1">
      <alignment horizontal="left" vertical="center"/>
    </xf>
    <xf numFmtId="0" fontId="6" fillId="0" borderId="0" xfId="0" applyFont="1" applyAlignment="1">
      <alignment/>
    </xf>
    <xf numFmtId="0" fontId="6" fillId="15" borderId="0" xfId="0" applyFont="1" applyFill="1" applyAlignment="1">
      <alignment/>
    </xf>
    <xf numFmtId="0" fontId="6" fillId="15" borderId="0" xfId="0" applyFont="1" applyFill="1" applyAlignment="1">
      <alignment horizontal="left"/>
    </xf>
    <xf numFmtId="0" fontId="0" fillId="15" borderId="0" xfId="0" applyFill="1" applyAlignment="1">
      <alignment/>
    </xf>
    <xf numFmtId="0" fontId="0" fillId="0" borderId="0" xfId="0" applyFont="1" applyAlignment="1">
      <alignment vertical="center"/>
    </xf>
    <xf numFmtId="0" fontId="0" fillId="15" borderId="0" xfId="0" applyFont="1" applyFill="1" applyAlignment="1">
      <alignment vertical="center"/>
    </xf>
    <xf numFmtId="0" fontId="13" fillId="15" borderId="0" xfId="0" applyFont="1" applyFill="1" applyAlignment="1">
      <alignment vertical="center"/>
    </xf>
    <xf numFmtId="0" fontId="0" fillId="15" borderId="0" xfId="0" applyFont="1" applyFill="1" applyAlignment="1">
      <alignment horizontal="left" vertical="center"/>
    </xf>
    <xf numFmtId="0" fontId="0" fillId="15" borderId="0" xfId="0" applyFill="1" applyAlignment="1">
      <alignment horizontal="left"/>
    </xf>
    <xf numFmtId="0" fontId="6" fillId="15" borderId="0" xfId="0" applyFont="1" applyFill="1" applyAlignment="1">
      <alignment/>
    </xf>
    <xf numFmtId="0" fontId="8" fillId="0" borderId="0" xfId="0" applyFont="1" applyAlignment="1">
      <alignment/>
    </xf>
    <xf numFmtId="0" fontId="8" fillId="15" borderId="0" xfId="0" applyFont="1" applyFill="1" applyAlignment="1">
      <alignment/>
    </xf>
    <xf numFmtId="0" fontId="18" fillId="15" borderId="0" xfId="42" applyFont="1" applyFill="1" applyBorder="1" applyAlignment="1">
      <alignment/>
    </xf>
    <xf numFmtId="0" fontId="18" fillId="15" borderId="0" xfId="42" applyFont="1" applyFill="1" applyAlignment="1">
      <alignment/>
    </xf>
    <xf numFmtId="0" fontId="0" fillId="0" borderId="0" xfId="0" applyAlignment="1">
      <alignment horizontal="center"/>
    </xf>
    <xf numFmtId="49" fontId="20" fillId="15" borderId="0" xfId="0" applyNumberFormat="1" applyFont="1" applyFill="1" applyAlignment="1">
      <alignment horizontal="left" vertical="center"/>
    </xf>
    <xf numFmtId="49" fontId="20" fillId="15" borderId="0" xfId="0" applyNumberFormat="1" applyFont="1" applyFill="1" applyAlignment="1">
      <alignment vertical="center"/>
    </xf>
    <xf numFmtId="49" fontId="21" fillId="15" borderId="0" xfId="0" applyNumberFormat="1" applyFont="1" applyFill="1" applyAlignment="1">
      <alignment horizontal="right" vertical="center"/>
    </xf>
    <xf numFmtId="0" fontId="8" fillId="15" borderId="0" xfId="0" applyFont="1" applyFill="1" applyAlignment="1">
      <alignment horizontal="center" vertical="center"/>
    </xf>
    <xf numFmtId="0" fontId="8" fillId="15" borderId="0" xfId="0" applyFont="1" applyFill="1" applyAlignment="1">
      <alignment horizontal="left" vertical="center"/>
    </xf>
    <xf numFmtId="0" fontId="22" fillId="0" borderId="0" xfId="0" applyFont="1" applyAlignment="1">
      <alignment vertical="center"/>
    </xf>
    <xf numFmtId="49" fontId="0" fillId="0" borderId="0" xfId="0" applyNumberFormat="1" applyAlignment="1">
      <alignment horizontal="left"/>
    </xf>
    <xf numFmtId="49" fontId="8" fillId="0" borderId="0" xfId="0" applyNumberFormat="1" applyFont="1" applyAlignment="1">
      <alignment horizontal="left" vertical="center"/>
    </xf>
    <xf numFmtId="49" fontId="12" fillId="0" borderId="0" xfId="0" applyNumberFormat="1" applyFont="1" applyAlignment="1">
      <alignment horizontal="left" vertical="center"/>
    </xf>
    <xf numFmtId="49" fontId="16" fillId="0" borderId="16" xfId="0" applyNumberFormat="1" applyFont="1" applyBorder="1" applyAlignment="1">
      <alignment horizontal="left" vertical="center"/>
    </xf>
    <xf numFmtId="49" fontId="17" fillId="0" borderId="16" xfId="0" applyNumberFormat="1" applyFont="1" applyBorder="1" applyAlignment="1">
      <alignment horizontal="right" vertical="center"/>
    </xf>
    <xf numFmtId="0" fontId="0" fillId="0" borderId="17" xfId="0" applyBorder="1" applyAlignment="1">
      <alignment vertical="center"/>
    </xf>
    <xf numFmtId="49" fontId="8" fillId="19" borderId="0" xfId="0" applyNumberFormat="1" applyFont="1" applyFill="1" applyAlignment="1">
      <alignment vertical="center"/>
    </xf>
    <xf numFmtId="0" fontId="8" fillId="19"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19" fillId="19" borderId="0" xfId="0" applyFont="1" applyFill="1" applyAlignment="1">
      <alignment horizontal="left"/>
    </xf>
    <xf numFmtId="49" fontId="12" fillId="0" borderId="0" xfId="0" applyNumberFormat="1" applyFont="1" applyAlignment="1">
      <alignment horizontal="left"/>
    </xf>
    <xf numFmtId="14" fontId="17" fillId="0" borderId="16" xfId="0" applyNumberFormat="1" applyFont="1" applyBorder="1" applyAlignment="1">
      <alignment horizontal="left" vertical="center"/>
    </xf>
    <xf numFmtId="49" fontId="17" fillId="0" borderId="16" xfId="0" applyNumberFormat="1" applyFont="1" applyBorder="1" applyAlignment="1">
      <alignment vertical="center"/>
    </xf>
    <xf numFmtId="49" fontId="17" fillId="0" borderId="16" xfId="0" applyNumberFormat="1" applyFont="1" applyBorder="1" applyAlignment="1">
      <alignment horizontal="left" vertical="center"/>
    </xf>
    <xf numFmtId="0" fontId="9" fillId="0" borderId="0" xfId="0" applyFont="1" applyAlignment="1">
      <alignment horizontal="center" vertical="center"/>
    </xf>
    <xf numFmtId="0" fontId="0" fillId="0" borderId="0" xfId="0" applyFont="1" applyAlignment="1">
      <alignment vertical="center"/>
    </xf>
    <xf numFmtId="191" fontId="0" fillId="0" borderId="0" xfId="0" applyNumberFormat="1" applyAlignment="1">
      <alignment horizontal="center"/>
    </xf>
    <xf numFmtId="49" fontId="0" fillId="0" borderId="0" xfId="0" applyNumberFormat="1" applyFont="1" applyAlignment="1">
      <alignment horizontal="left"/>
    </xf>
    <xf numFmtId="0" fontId="17" fillId="0" borderId="16" xfId="0" applyFont="1" applyBorder="1" applyAlignment="1">
      <alignment horizontal="right" vertical="center"/>
    </xf>
    <xf numFmtId="0" fontId="23" fillId="0" borderId="0" xfId="0" applyFont="1" applyAlignment="1">
      <alignment vertical="center"/>
    </xf>
    <xf numFmtId="0" fontId="0" fillId="0" borderId="18" xfId="0" applyFont="1"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Alignment="1">
      <alignment/>
    </xf>
    <xf numFmtId="49" fontId="7" fillId="19" borderId="0" xfId="0" applyNumberFormat="1" applyFont="1" applyFill="1" applyAlignment="1">
      <alignment horizontal="left"/>
    </xf>
    <xf numFmtId="49" fontId="0" fillId="0" borderId="0" xfId="0" applyNumberFormat="1" applyFont="1" applyAlignment="1">
      <alignment/>
    </xf>
    <xf numFmtId="49" fontId="14" fillId="0" borderId="0" xfId="0" applyNumberFormat="1" applyFont="1" applyAlignment="1">
      <alignment horizontal="left"/>
    </xf>
    <xf numFmtId="0" fontId="16" fillId="0" borderId="16" xfId="43" applyNumberFormat="1" applyFont="1" applyBorder="1" applyAlignment="1" applyProtection="1">
      <alignment vertical="center"/>
      <protection locked="0"/>
    </xf>
    <xf numFmtId="49" fontId="8" fillId="15" borderId="20" xfId="0" applyNumberFormat="1" applyFont="1" applyFill="1" applyBorder="1" applyAlignment="1">
      <alignment horizontal="center" wrapText="1"/>
    </xf>
    <xf numFmtId="49" fontId="8" fillId="15" borderId="21" xfId="0" applyNumberFormat="1" applyFont="1" applyFill="1" applyBorder="1" applyAlignment="1">
      <alignment horizontal="center" wrapText="1"/>
    </xf>
    <xf numFmtId="49" fontId="8" fillId="15" borderId="22" xfId="0" applyNumberFormat="1" applyFont="1" applyFill="1" applyBorder="1" applyAlignment="1">
      <alignment horizontal="center" wrapText="1"/>
    </xf>
    <xf numFmtId="0" fontId="8" fillId="15" borderId="21" xfId="0" applyFont="1" applyFill="1" applyBorder="1" applyAlignment="1">
      <alignment horizontal="center" wrapText="1"/>
    </xf>
    <xf numFmtId="49" fontId="8" fillId="20" borderId="21" xfId="0" applyNumberFormat="1" applyFont="1" applyFill="1" applyBorder="1" applyAlignment="1">
      <alignment horizontal="center" wrapText="1"/>
    </xf>
    <xf numFmtId="0" fontId="29" fillId="0" borderId="23" xfId="0" applyFont="1" applyBorder="1" applyAlignment="1">
      <alignment horizontal="center" vertical="center"/>
    </xf>
    <xf numFmtId="1" fontId="0" fillId="0" borderId="19" xfId="0" applyNumberFormat="1" applyFont="1" applyBorder="1" applyAlignment="1">
      <alignment horizontal="center" vertical="center"/>
    </xf>
    <xf numFmtId="49" fontId="29" fillId="0" borderId="0" xfId="0" applyNumberFormat="1" applyFont="1" applyAlignment="1">
      <alignment horizontal="left"/>
    </xf>
    <xf numFmtId="49" fontId="30" fillId="17" borderId="9" xfId="0" applyNumberFormat="1" applyFont="1" applyFill="1" applyBorder="1" applyAlignment="1">
      <alignment vertical="center"/>
    </xf>
    <xf numFmtId="49" fontId="30" fillId="17" borderId="10" xfId="0" applyNumberFormat="1" applyFont="1" applyFill="1" applyBorder="1" applyAlignment="1">
      <alignment vertical="center"/>
    </xf>
    <xf numFmtId="49" fontId="30" fillId="17" borderId="11" xfId="0" applyNumberFormat="1" applyFont="1" applyFill="1" applyBorder="1" applyAlignment="1">
      <alignment vertical="center"/>
    </xf>
    <xf numFmtId="0" fontId="0" fillId="15" borderId="0" xfId="0" applyNumberFormat="1" applyFill="1" applyAlignment="1">
      <alignment horizontal="left" vertical="center"/>
    </xf>
    <xf numFmtId="0" fontId="31" fillId="0" borderId="0" xfId="0" applyFont="1" applyAlignment="1">
      <alignment horizontal="center" vertical="center"/>
    </xf>
    <xf numFmtId="49" fontId="15" fillId="15" borderId="0" xfId="0" applyNumberFormat="1" applyFont="1" applyFill="1" applyAlignment="1">
      <alignment horizontal="right" vertical="center"/>
    </xf>
    <xf numFmtId="49" fontId="9" fillId="15" borderId="24" xfId="0" applyNumberFormat="1" applyFont="1" applyFill="1" applyBorder="1" applyAlignment="1">
      <alignment horizontal="left" vertical="center"/>
    </xf>
    <xf numFmtId="0" fontId="0" fillId="19" borderId="25" xfId="0" applyFill="1" applyBorder="1" applyAlignment="1">
      <alignment horizontal="center" vertical="center"/>
    </xf>
    <xf numFmtId="49" fontId="17" fillId="0" borderId="26" xfId="0" applyNumberFormat="1" applyFont="1" applyBorder="1" applyAlignment="1">
      <alignment horizontal="left" vertical="center"/>
    </xf>
    <xf numFmtId="0" fontId="32" fillId="7" borderId="22" xfId="0" applyFont="1" applyFill="1" applyBorder="1" applyAlignment="1">
      <alignment horizontal="right" vertical="center"/>
    </xf>
    <xf numFmtId="0" fontId="0" fillId="20" borderId="18" xfId="0" applyFont="1" applyFill="1" applyBorder="1" applyAlignment="1">
      <alignment horizontal="center" vertical="center"/>
    </xf>
    <xf numFmtId="0" fontId="34" fillId="0" borderId="0" xfId="0" applyFont="1" applyAlignment="1">
      <alignment/>
    </xf>
    <xf numFmtId="0" fontId="14" fillId="0" borderId="0" xfId="0" applyFont="1" applyAlignment="1">
      <alignment/>
    </xf>
    <xf numFmtId="0" fontId="4" fillId="0" borderId="0" xfId="0" applyFont="1" applyAlignment="1">
      <alignment vertical="top"/>
    </xf>
    <xf numFmtId="0" fontId="24" fillId="0" borderId="0" xfId="0" applyFont="1" applyAlignment="1">
      <alignment vertical="top"/>
    </xf>
    <xf numFmtId="0" fontId="10" fillId="0" borderId="0" xfId="0" applyFont="1" applyAlignment="1">
      <alignment vertical="top"/>
    </xf>
    <xf numFmtId="49" fontId="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0" fontId="31" fillId="0" borderId="0" xfId="0" applyFont="1" applyAlignment="1">
      <alignment vertical="center"/>
    </xf>
    <xf numFmtId="49" fontId="26" fillId="15" borderId="0" xfId="0" applyNumberFormat="1" applyFont="1" applyFill="1" applyAlignment="1">
      <alignment vertical="center"/>
    </xf>
    <xf numFmtId="0" fontId="16" fillId="0" borderId="16" xfId="0" applyFont="1" applyBorder="1" applyAlignment="1">
      <alignment vertical="center"/>
    </xf>
    <xf numFmtId="49" fontId="16" fillId="0" borderId="16" xfId="0" applyNumberFormat="1" applyFont="1" applyBorder="1" applyAlignment="1">
      <alignment vertical="center"/>
    </xf>
    <xf numFmtId="49" fontId="36" fillId="0" borderId="16" xfId="0" applyNumberFormat="1" applyFont="1" applyBorder="1" applyAlignment="1">
      <alignment vertical="center"/>
    </xf>
    <xf numFmtId="49" fontId="16" fillId="0" borderId="16" xfId="43" applyNumberFormat="1" applyFont="1" applyBorder="1" applyAlignment="1" applyProtection="1">
      <alignment vertical="center"/>
      <protection locked="0"/>
    </xf>
    <xf numFmtId="49" fontId="8" fillId="15" borderId="0" xfId="0" applyNumberFormat="1" applyFont="1" applyFill="1" applyAlignment="1">
      <alignment horizontal="right" vertical="center"/>
    </xf>
    <xf numFmtId="49" fontId="8" fillId="15" borderId="0" xfId="0" applyNumberFormat="1" applyFont="1" applyFill="1" applyAlignment="1">
      <alignment horizontal="center" vertical="center"/>
    </xf>
    <xf numFmtId="49" fontId="8" fillId="15" borderId="0" xfId="0" applyNumberFormat="1" applyFont="1" applyFill="1" applyAlignment="1">
      <alignment horizontal="left" vertical="center"/>
    </xf>
    <xf numFmtId="49" fontId="34" fillId="15" borderId="0" xfId="0" applyNumberFormat="1" applyFont="1" applyFill="1" applyAlignment="1">
      <alignment horizontal="center" vertical="center"/>
    </xf>
    <xf numFmtId="49" fontId="34" fillId="15" borderId="0" xfId="0" applyNumberFormat="1" applyFont="1" applyFill="1" applyAlignment="1">
      <alignment vertical="center"/>
    </xf>
    <xf numFmtId="49" fontId="0" fillId="0" borderId="0" xfId="0" applyNumberFormat="1" applyFont="1" applyAlignment="1">
      <alignment vertical="center"/>
    </xf>
    <xf numFmtId="0" fontId="37" fillId="0" borderId="0" xfId="0" applyFont="1" applyAlignment="1">
      <alignment vertical="center"/>
    </xf>
    <xf numFmtId="0" fontId="38" fillId="0" borderId="0" xfId="0" applyFont="1" applyAlignment="1">
      <alignment vertical="center"/>
    </xf>
    <xf numFmtId="0" fontId="38" fillId="0" borderId="27" xfId="0" applyFont="1" applyBorder="1" applyAlignment="1">
      <alignment vertical="center"/>
    </xf>
    <xf numFmtId="0" fontId="39" fillId="21" borderId="27" xfId="0" applyFont="1" applyFill="1" applyBorder="1" applyAlignment="1">
      <alignment horizontal="center" vertical="center"/>
    </xf>
    <xf numFmtId="0" fontId="37" fillId="0" borderId="27" xfId="0" applyFont="1" applyBorder="1" applyAlignment="1">
      <alignment vertical="center"/>
    </xf>
    <xf numFmtId="0" fontId="38" fillId="0" borderId="0" xfId="0" applyFont="1" applyAlignment="1">
      <alignment vertical="center"/>
    </xf>
    <xf numFmtId="0" fontId="41" fillId="0" borderId="0" xfId="0" applyFont="1" applyAlignment="1">
      <alignment vertical="center"/>
    </xf>
    <xf numFmtId="0" fontId="41" fillId="19" borderId="0" xfId="0" applyFont="1" applyFill="1" applyAlignment="1">
      <alignment vertical="center"/>
    </xf>
    <xf numFmtId="49" fontId="38" fillId="19" borderId="0" xfId="0" applyNumberFormat="1" applyFont="1" applyFill="1" applyAlignment="1">
      <alignment vertical="center"/>
    </xf>
    <xf numFmtId="49" fontId="41" fillId="19" borderId="0" xfId="0" applyNumberFormat="1" applyFont="1" applyFill="1" applyAlignment="1">
      <alignment vertical="center"/>
    </xf>
    <xf numFmtId="0" fontId="0" fillId="19" borderId="0" xfId="0" applyFont="1" applyFill="1" applyAlignment="1">
      <alignment vertical="center"/>
    </xf>
    <xf numFmtId="0" fontId="0" fillId="0" borderId="28" xfId="0" applyFont="1" applyBorder="1" applyAlignment="1">
      <alignment vertical="center"/>
    </xf>
    <xf numFmtId="0" fontId="38" fillId="0" borderId="0" xfId="0" applyFont="1" applyAlignment="1">
      <alignment horizontal="center" vertical="center"/>
    </xf>
    <xf numFmtId="0" fontId="34" fillId="0" borderId="0" xfId="0" applyFont="1" applyAlignment="1">
      <alignment horizontal="right" vertical="center"/>
    </xf>
    <xf numFmtId="0" fontId="0" fillId="0" borderId="29" xfId="0" applyFont="1" applyBorder="1" applyAlignment="1">
      <alignment vertical="center"/>
    </xf>
    <xf numFmtId="0" fontId="38" fillId="0" borderId="27" xfId="0" applyFont="1" applyBorder="1" applyAlignment="1">
      <alignment vertical="center"/>
    </xf>
    <xf numFmtId="0" fontId="39" fillId="0" borderId="0" xfId="0" applyFont="1" applyAlignment="1">
      <alignment horizontal="center" vertical="center"/>
    </xf>
    <xf numFmtId="0" fontId="42" fillId="22" borderId="17" xfId="0" applyFont="1" applyFill="1" applyBorder="1" applyAlignment="1">
      <alignment horizontal="right" vertical="center"/>
    </xf>
    <xf numFmtId="0" fontId="0" fillId="0" borderId="30" xfId="0" applyFont="1" applyBorder="1" applyAlignment="1">
      <alignment vertical="center"/>
    </xf>
    <xf numFmtId="0" fontId="37" fillId="0" borderId="0" xfId="0" applyFont="1" applyAlignment="1">
      <alignment vertical="center"/>
    </xf>
    <xf numFmtId="49" fontId="38" fillId="0" borderId="0" xfId="0" applyNumberFormat="1" applyFont="1" applyAlignment="1">
      <alignment vertical="center"/>
    </xf>
    <xf numFmtId="0" fontId="38" fillId="0" borderId="0" xfId="0" applyFont="1" applyAlignment="1">
      <alignment horizontal="left" vertical="center"/>
    </xf>
    <xf numFmtId="49" fontId="44" fillId="19" borderId="0" xfId="0" applyNumberFormat="1" applyFont="1" applyFill="1" applyAlignment="1">
      <alignment vertical="center"/>
    </xf>
    <xf numFmtId="49" fontId="45" fillId="19" borderId="0" xfId="0" applyNumberFormat="1" applyFont="1" applyFill="1" applyAlignment="1">
      <alignment vertical="center"/>
    </xf>
    <xf numFmtId="0" fontId="0" fillId="19" borderId="0" xfId="0" applyFill="1" applyAlignment="1">
      <alignment vertical="center"/>
    </xf>
    <xf numFmtId="0" fontId="20" fillId="15" borderId="13" xfId="0" applyFont="1" applyFill="1" applyBorder="1" applyAlignment="1">
      <alignment vertical="center"/>
    </xf>
    <xf numFmtId="0" fontId="20" fillId="15" borderId="31" xfId="0" applyFont="1" applyFill="1" applyBorder="1" applyAlignment="1">
      <alignment vertical="center"/>
    </xf>
    <xf numFmtId="0" fontId="20" fillId="15" borderId="32" xfId="0" applyFont="1" applyFill="1" applyBorder="1" applyAlignment="1">
      <alignment vertical="center"/>
    </xf>
    <xf numFmtId="49" fontId="21" fillId="15" borderId="31" xfId="0" applyNumberFormat="1" applyFont="1" applyFill="1" applyBorder="1" applyAlignment="1">
      <alignment horizontal="center" vertical="center"/>
    </xf>
    <xf numFmtId="49" fontId="21" fillId="15" borderId="31" xfId="0" applyNumberFormat="1" applyFont="1" applyFill="1" applyBorder="1" applyAlignment="1">
      <alignment vertical="center"/>
    </xf>
    <xf numFmtId="49" fontId="26" fillId="15" borderId="31" xfId="0" applyNumberFormat="1" applyFont="1" applyFill="1" applyBorder="1" applyAlignment="1">
      <alignment vertical="center"/>
    </xf>
    <xf numFmtId="49" fontId="26" fillId="15" borderId="14" xfId="0" applyNumberFormat="1" applyFont="1" applyFill="1" applyBorder="1" applyAlignment="1">
      <alignment vertical="center"/>
    </xf>
    <xf numFmtId="49" fontId="20" fillId="15" borderId="31" xfId="0" applyNumberFormat="1" applyFont="1" applyFill="1" applyBorder="1" applyAlignment="1">
      <alignment horizontal="left" vertical="center"/>
    </xf>
    <xf numFmtId="49" fontId="20" fillId="0" borderId="31" xfId="0" applyNumberFormat="1" applyFont="1" applyBorder="1" applyAlignment="1">
      <alignment horizontal="left" vertical="center"/>
    </xf>
    <xf numFmtId="49" fontId="26" fillId="19" borderId="14" xfId="0" applyNumberFormat="1" applyFont="1" applyFill="1" applyBorder="1" applyAlignment="1">
      <alignment vertical="center"/>
    </xf>
    <xf numFmtId="49" fontId="8" fillId="0" borderId="0" xfId="0" applyNumberFormat="1" applyFont="1" applyAlignment="1">
      <alignment vertical="center"/>
    </xf>
    <xf numFmtId="49" fontId="8" fillId="0" borderId="33" xfId="0" applyNumberFormat="1" applyFont="1" applyBorder="1" applyAlignment="1">
      <alignment vertical="center"/>
    </xf>
    <xf numFmtId="49" fontId="8" fillId="0" borderId="17" xfId="0" applyNumberFormat="1" applyFont="1" applyBorder="1" applyAlignment="1">
      <alignment horizontal="right" vertical="center"/>
    </xf>
    <xf numFmtId="49" fontId="8" fillId="0" borderId="0" xfId="0" applyNumberFormat="1" applyFont="1" applyAlignment="1">
      <alignment horizontal="center" vertical="center"/>
    </xf>
    <xf numFmtId="49" fontId="28" fillId="0" borderId="0" xfId="0" applyNumberFormat="1" applyFont="1" applyAlignment="1">
      <alignment horizontal="center" vertical="center"/>
    </xf>
    <xf numFmtId="49" fontId="34" fillId="0" borderId="0" xfId="0" applyNumberFormat="1" applyFont="1" applyAlignment="1">
      <alignment vertical="center"/>
    </xf>
    <xf numFmtId="49" fontId="34" fillId="0" borderId="17" xfId="0" applyNumberFormat="1" applyFont="1" applyBorder="1" applyAlignment="1">
      <alignment vertical="center"/>
    </xf>
    <xf numFmtId="49" fontId="20" fillId="15" borderId="0" xfId="0" applyNumberFormat="1" applyFont="1" applyFill="1" applyAlignment="1">
      <alignment vertical="center"/>
    </xf>
    <xf numFmtId="49" fontId="20" fillId="15" borderId="34" xfId="0" applyNumberFormat="1" applyFont="1" applyFill="1" applyBorder="1" applyAlignment="1">
      <alignment vertical="center"/>
    </xf>
    <xf numFmtId="49" fontId="20" fillId="15" borderId="35" xfId="0" applyNumberFormat="1" applyFont="1" applyFill="1" applyBorder="1" applyAlignment="1">
      <alignment vertical="center"/>
    </xf>
    <xf numFmtId="49" fontId="34" fillId="15" borderId="17" xfId="0" applyNumberFormat="1" applyFont="1" applyFill="1" applyBorder="1" applyAlignment="1">
      <alignment vertical="center"/>
    </xf>
    <xf numFmtId="49" fontId="34" fillId="0" borderId="27" xfId="0" applyNumberFormat="1" applyFont="1" applyBorder="1" applyAlignment="1">
      <alignment vertical="center"/>
    </xf>
    <xf numFmtId="49" fontId="8" fillId="0" borderId="27" xfId="0" applyNumberFormat="1" applyFont="1" applyBorder="1" applyAlignment="1">
      <alignment vertical="center"/>
    </xf>
    <xf numFmtId="49" fontId="34" fillId="0" borderId="18" xfId="0" applyNumberFormat="1" applyFont="1" applyBorder="1" applyAlignment="1">
      <alignment vertical="center"/>
    </xf>
    <xf numFmtId="49" fontId="8" fillId="0" borderId="36" xfId="0" applyNumberFormat="1" applyFont="1" applyBorder="1" applyAlignment="1">
      <alignment vertical="center"/>
    </xf>
    <xf numFmtId="49" fontId="8" fillId="0" borderId="18" xfId="0" applyNumberFormat="1" applyFont="1" applyBorder="1" applyAlignment="1">
      <alignment horizontal="right" vertical="center"/>
    </xf>
    <xf numFmtId="0" fontId="8" fillId="15" borderId="33" xfId="0" applyFont="1" applyFill="1" applyBorder="1" applyAlignment="1">
      <alignment vertical="center"/>
    </xf>
    <xf numFmtId="49" fontId="8" fillId="15" borderId="17" xfId="0" applyNumberFormat="1" applyFont="1" applyFill="1" applyBorder="1" applyAlignment="1">
      <alignment horizontal="right" vertical="center"/>
    </xf>
    <xf numFmtId="0" fontId="20" fillId="15" borderId="36" xfId="0" applyFont="1" applyFill="1" applyBorder="1" applyAlignment="1">
      <alignment vertical="center"/>
    </xf>
    <xf numFmtId="0" fontId="20" fillId="15" borderId="27" xfId="0" applyFont="1" applyFill="1" applyBorder="1" applyAlignment="1">
      <alignment vertical="center"/>
    </xf>
    <xf numFmtId="0" fontId="20" fillId="15" borderId="37" xfId="0" applyFont="1" applyFill="1" applyBorder="1" applyAlignment="1">
      <alignment vertical="center"/>
    </xf>
    <xf numFmtId="0" fontId="8" fillId="0" borderId="17" xfId="0" applyFont="1" applyBorder="1" applyAlignment="1">
      <alignment horizontal="right" vertical="center"/>
    </xf>
    <xf numFmtId="0" fontId="8" fillId="0" borderId="18" xfId="0" applyFont="1" applyBorder="1" applyAlignment="1">
      <alignment horizontal="right" vertical="center"/>
    </xf>
    <xf numFmtId="49" fontId="8" fillId="0" borderId="27" xfId="0" applyNumberFormat="1" applyFont="1" applyBorder="1" applyAlignment="1">
      <alignment horizontal="center" vertical="center"/>
    </xf>
    <xf numFmtId="0" fontId="8" fillId="19" borderId="27" xfId="0" applyFont="1" applyFill="1" applyBorder="1" applyAlignment="1">
      <alignment vertical="center"/>
    </xf>
    <xf numFmtId="49" fontId="28" fillId="0" borderId="27" xfId="0" applyNumberFormat="1" applyFont="1" applyBorder="1" applyAlignment="1">
      <alignment horizontal="center" vertical="center"/>
    </xf>
    <xf numFmtId="0" fontId="34" fillId="4" borderId="0" xfId="0" applyFont="1" applyFill="1" applyAlignment="1">
      <alignment horizontal="right" vertical="center"/>
    </xf>
    <xf numFmtId="0" fontId="8" fillId="19" borderId="17" xfId="0" applyFont="1" applyFill="1" applyBorder="1" applyAlignment="1">
      <alignment vertical="center"/>
    </xf>
    <xf numFmtId="0" fontId="8" fillId="19" borderId="18" xfId="0" applyFont="1" applyFill="1" applyBorder="1" applyAlignment="1">
      <alignment vertical="center"/>
    </xf>
    <xf numFmtId="49" fontId="47" fillId="0" borderId="0" xfId="0" applyNumberFormat="1" applyFont="1" applyAlignment="1">
      <alignment horizontal="right" vertical="center"/>
    </xf>
    <xf numFmtId="49" fontId="21" fillId="15" borderId="27" xfId="0" applyNumberFormat="1" applyFont="1" applyFill="1" applyBorder="1" applyAlignment="1">
      <alignment vertical="center"/>
    </xf>
    <xf numFmtId="49" fontId="8" fillId="15" borderId="18" xfId="0" applyNumberFormat="1" applyFont="1" applyFill="1" applyBorder="1" applyAlignment="1">
      <alignment horizontal="right" vertical="center"/>
    </xf>
    <xf numFmtId="0" fontId="38" fillId="15" borderId="0" xfId="0" applyFont="1" applyFill="1" applyAlignment="1">
      <alignment horizontal="center" vertical="center"/>
    </xf>
    <xf numFmtId="0" fontId="43" fillId="0" borderId="0" xfId="0" applyFont="1" applyAlignment="1">
      <alignment horizontal="center" vertical="center"/>
    </xf>
    <xf numFmtId="49" fontId="21" fillId="15" borderId="14" xfId="0" applyNumberFormat="1" applyFont="1" applyFill="1" applyBorder="1" applyAlignment="1">
      <alignment vertical="center"/>
    </xf>
    <xf numFmtId="49" fontId="9" fillId="19" borderId="12" xfId="0" applyNumberFormat="1" applyFont="1" applyFill="1" applyBorder="1" applyAlignment="1">
      <alignment horizontal="left" vertical="center"/>
    </xf>
    <xf numFmtId="0" fontId="8" fillId="15" borderId="22" xfId="0" applyFont="1" applyFill="1" applyBorder="1" applyAlignment="1">
      <alignment horizontal="center" wrapText="1"/>
    </xf>
    <xf numFmtId="0" fontId="48" fillId="0" borderId="0" xfId="0" applyFont="1" applyAlignment="1">
      <alignment vertical="center"/>
    </xf>
    <xf numFmtId="0" fontId="0" fillId="15" borderId="18" xfId="0" applyFont="1" applyFill="1" applyBorder="1" applyAlignment="1">
      <alignment horizontal="center" vertical="center"/>
    </xf>
    <xf numFmtId="0" fontId="7" fillId="19" borderId="0" xfId="0" applyFont="1" applyFill="1" applyAlignment="1">
      <alignment horizontal="left"/>
    </xf>
    <xf numFmtId="49" fontId="12" fillId="0" borderId="0" xfId="0" applyNumberFormat="1" applyFont="1" applyAlignment="1">
      <alignment horizontal="right" vertical="center"/>
    </xf>
    <xf numFmtId="0" fontId="14" fillId="0" borderId="0" xfId="0" applyFont="1" applyAlignment="1">
      <alignment horizontal="left"/>
    </xf>
    <xf numFmtId="49" fontId="9" fillId="15" borderId="38" xfId="0" applyNumberFormat="1" applyFont="1" applyFill="1" applyBorder="1" applyAlignment="1">
      <alignment horizontal="left" vertical="center"/>
    </xf>
    <xf numFmtId="0" fontId="0" fillId="15" borderId="39" xfId="0" applyFill="1" applyBorder="1" applyAlignment="1">
      <alignment vertical="center"/>
    </xf>
    <xf numFmtId="0" fontId="0" fillId="19" borderId="0" xfId="0" applyFill="1" applyAlignment="1">
      <alignment horizontal="center" vertical="center"/>
    </xf>
    <xf numFmtId="0" fontId="13" fillId="0" borderId="0" xfId="0" applyFont="1" applyAlignment="1">
      <alignment/>
    </xf>
    <xf numFmtId="49" fontId="13" fillId="15" borderId="40" xfId="0" applyNumberFormat="1" applyFont="1" applyFill="1" applyBorder="1" applyAlignment="1">
      <alignment horizontal="center" wrapText="1"/>
    </xf>
    <xf numFmtId="49" fontId="13" fillId="15" borderId="0" xfId="0" applyNumberFormat="1" applyFont="1" applyFill="1" applyAlignment="1">
      <alignment horizontal="centerContinuous" wrapText="1"/>
    </xf>
    <xf numFmtId="49" fontId="13" fillId="15" borderId="17" xfId="0" applyNumberFormat="1" applyFont="1" applyFill="1" applyBorder="1" applyAlignment="1">
      <alignment horizontal="centerContinuous" wrapText="1"/>
    </xf>
    <xf numFmtId="0" fontId="8" fillId="20" borderId="21" xfId="0" applyFont="1" applyFill="1" applyBorder="1" applyAlignment="1">
      <alignment horizontal="center" wrapText="1"/>
    </xf>
    <xf numFmtId="49" fontId="8" fillId="20" borderId="16" xfId="0" applyNumberFormat="1" applyFont="1" applyFill="1" applyBorder="1" applyAlignment="1">
      <alignment horizontal="center" wrapText="1"/>
    </xf>
    <xf numFmtId="1" fontId="0" fillId="0" borderId="18" xfId="0" applyNumberFormat="1" applyFont="1" applyBorder="1" applyAlignment="1">
      <alignment horizontal="center" vertical="center"/>
    </xf>
    <xf numFmtId="191" fontId="0" fillId="0" borderId="18" xfId="0" applyNumberFormat="1" applyFont="1" applyBorder="1" applyAlignment="1">
      <alignment horizontal="left" vertical="center"/>
    </xf>
    <xf numFmtId="0" fontId="0" fillId="0" borderId="18" xfId="0" applyFont="1" applyBorder="1" applyAlignment="1">
      <alignment horizontal="left" vertical="center"/>
    </xf>
    <xf numFmtId="192" fontId="0" fillId="0" borderId="18" xfId="0" applyNumberFormat="1" applyFont="1" applyBorder="1" applyAlignment="1">
      <alignment horizontal="center" vertical="center"/>
    </xf>
    <xf numFmtId="192" fontId="0" fillId="20" borderId="18" xfId="0" applyNumberFormat="1" applyFont="1" applyFill="1" applyBorder="1" applyAlignment="1">
      <alignment horizontal="center" vertical="center"/>
    </xf>
    <xf numFmtId="0" fontId="0" fillId="0" borderId="19" xfId="0" applyFont="1" applyBorder="1" applyAlignment="1">
      <alignment horizontal="center" vertical="center" wrapText="1"/>
    </xf>
    <xf numFmtId="0" fontId="29" fillId="0" borderId="0" xfId="0" applyFont="1" applyAlignment="1">
      <alignment horizontal="left"/>
    </xf>
    <xf numFmtId="0" fontId="13" fillId="0" borderId="0" xfId="0" applyFont="1" applyAlignment="1">
      <alignment horizontal="left"/>
    </xf>
    <xf numFmtId="0" fontId="0" fillId="0" borderId="16" xfId="0" applyFont="1" applyBorder="1" applyAlignment="1">
      <alignment vertical="center"/>
    </xf>
    <xf numFmtId="0" fontId="36" fillId="0" borderId="16" xfId="0" applyFont="1" applyBorder="1" applyAlignment="1">
      <alignment vertical="center"/>
    </xf>
    <xf numFmtId="0" fontId="8" fillId="15" borderId="0" xfId="0" applyFont="1" applyFill="1" applyAlignment="1">
      <alignment horizontal="right" vertical="center"/>
    </xf>
    <xf numFmtId="0" fontId="34" fillId="15" borderId="0" xfId="0" applyFont="1" applyFill="1" applyAlignment="1">
      <alignment horizontal="center" vertical="center"/>
    </xf>
    <xf numFmtId="0" fontId="34" fillId="15" borderId="0" xfId="0" applyFont="1" applyFill="1" applyAlignment="1">
      <alignment vertical="center"/>
    </xf>
    <xf numFmtId="0" fontId="9" fillId="15" borderId="0" xfId="0" applyFont="1" applyFill="1" applyAlignment="1">
      <alignment horizontal="right" vertical="center"/>
    </xf>
    <xf numFmtId="0" fontId="37" fillId="15" borderId="0" xfId="0" applyFont="1" applyFill="1" applyAlignment="1">
      <alignment horizontal="center" vertical="center"/>
    </xf>
    <xf numFmtId="0" fontId="13" fillId="0" borderId="27" xfId="0" applyFont="1" applyBorder="1" applyAlignment="1">
      <alignment vertical="center"/>
    </xf>
    <xf numFmtId="0" fontId="41" fillId="0" borderId="27" xfId="0" applyFont="1" applyBorder="1" applyAlignment="1">
      <alignment horizontal="center" vertical="center"/>
    </xf>
    <xf numFmtId="0" fontId="38" fillId="0" borderId="0" xfId="0" applyFont="1" applyAlignment="1">
      <alignment horizontal="center" vertical="center"/>
    </xf>
    <xf numFmtId="0" fontId="46" fillId="0" borderId="18" xfId="0" applyFont="1" applyBorder="1" applyAlignment="1">
      <alignment horizontal="right" vertical="center"/>
    </xf>
    <xf numFmtId="0" fontId="49" fillId="0" borderId="17" xfId="0" applyFont="1" applyBorder="1" applyAlignment="1">
      <alignment horizontal="center" vertical="center"/>
    </xf>
    <xf numFmtId="0" fontId="40" fillId="0" borderId="0" xfId="0" applyFont="1" applyAlignment="1">
      <alignment horizontal="left" vertical="center"/>
    </xf>
    <xf numFmtId="0" fontId="41" fillId="0" borderId="0" xfId="0" applyFont="1" applyAlignment="1">
      <alignment horizontal="left" vertical="center"/>
    </xf>
    <xf numFmtId="0" fontId="40" fillId="0" borderId="27" xfId="0" applyFont="1" applyBorder="1" applyAlignment="1">
      <alignment horizontal="left" vertical="center"/>
    </xf>
    <xf numFmtId="0" fontId="46" fillId="0" borderId="27" xfId="0" applyFont="1" applyBorder="1" applyAlignment="1">
      <alignment horizontal="right" vertical="center"/>
    </xf>
    <xf numFmtId="0" fontId="0" fillId="0" borderId="27" xfId="0" applyFont="1" applyBorder="1" applyAlignment="1">
      <alignment vertical="center"/>
    </xf>
    <xf numFmtId="0" fontId="41" fillId="0" borderId="18" xfId="0" applyFont="1" applyBorder="1" applyAlignment="1">
      <alignment horizontal="center" vertical="center"/>
    </xf>
    <xf numFmtId="0" fontId="41" fillId="0" borderId="17" xfId="0" applyFont="1" applyBorder="1" applyAlignment="1">
      <alignment vertical="center"/>
    </xf>
    <xf numFmtId="0" fontId="46" fillId="0" borderId="0" xfId="0" applyFont="1" applyAlignment="1">
      <alignment horizontal="right" vertical="center"/>
    </xf>
    <xf numFmtId="0" fontId="41" fillId="0" borderId="0" xfId="0" applyFont="1" applyAlignment="1">
      <alignment horizontal="center" vertical="center"/>
    </xf>
    <xf numFmtId="0" fontId="38" fillId="15" borderId="0" xfId="0" applyFont="1" applyFill="1" applyAlignment="1">
      <alignment horizontal="center" vertical="center"/>
    </xf>
    <xf numFmtId="0" fontId="41" fillId="0" borderId="17" xfId="0" applyFont="1" applyBorder="1" applyAlignment="1">
      <alignment horizontal="left" vertical="center"/>
    </xf>
    <xf numFmtId="0" fontId="46" fillId="0" borderId="17" xfId="0" applyFont="1" applyBorder="1" applyAlignment="1">
      <alignment horizontal="right" vertical="center"/>
    </xf>
    <xf numFmtId="0" fontId="41" fillId="19" borderId="0" xfId="0" applyFont="1" applyFill="1" applyAlignment="1">
      <alignment horizontal="right" vertical="center"/>
    </xf>
    <xf numFmtId="0" fontId="41" fillId="19" borderId="27" xfId="0" applyFont="1" applyFill="1" applyBorder="1" applyAlignment="1">
      <alignment horizontal="right" vertical="center"/>
    </xf>
    <xf numFmtId="0" fontId="46" fillId="19" borderId="0" xfId="0" applyFont="1" applyFill="1" applyAlignment="1">
      <alignment horizontal="right" vertical="center"/>
    </xf>
    <xf numFmtId="0" fontId="37" fillId="15" borderId="0" xfId="0" applyFont="1" applyFill="1" applyAlignment="1">
      <alignment horizontal="center" vertical="center"/>
    </xf>
    <xf numFmtId="0" fontId="13" fillId="0" borderId="0" xfId="0" applyFont="1" applyAlignment="1">
      <alignment vertical="center"/>
    </xf>
    <xf numFmtId="0" fontId="38" fillId="19" borderId="0" xfId="0" applyFont="1" applyFill="1" applyAlignment="1">
      <alignment horizontal="center" vertical="center"/>
    </xf>
    <xf numFmtId="49" fontId="38" fillId="19" borderId="0" xfId="0" applyNumberFormat="1" applyFont="1" applyFill="1" applyAlignment="1">
      <alignment horizontal="center" vertical="center"/>
    </xf>
    <xf numFmtId="1" fontId="38" fillId="19" borderId="0" xfId="0" applyNumberFormat="1" applyFont="1" applyFill="1" applyAlignment="1">
      <alignment horizontal="center" vertical="center"/>
    </xf>
    <xf numFmtId="49" fontId="41" fillId="0" borderId="0" xfId="0" applyNumberFormat="1" applyFont="1" applyAlignment="1">
      <alignment horizontal="center" vertical="center"/>
    </xf>
    <xf numFmtId="49" fontId="0" fillId="0" borderId="0" xfId="0" applyNumberFormat="1" applyAlignment="1">
      <alignment vertical="center"/>
    </xf>
    <xf numFmtId="49" fontId="28" fillId="19" borderId="17" xfId="0" applyNumberFormat="1" applyFont="1" applyFill="1" applyBorder="1" applyAlignment="1">
      <alignment vertical="center"/>
    </xf>
    <xf numFmtId="49" fontId="28" fillId="0" borderId="0" xfId="0" applyNumberFormat="1" applyFont="1" applyAlignment="1">
      <alignment vertical="center"/>
    </xf>
    <xf numFmtId="49" fontId="8" fillId="19" borderId="27" xfId="0" applyNumberFormat="1" applyFont="1" applyFill="1" applyBorder="1" applyAlignment="1">
      <alignment vertical="center"/>
    </xf>
    <xf numFmtId="49" fontId="28" fillId="19" borderId="18" xfId="0" applyNumberFormat="1" applyFont="1" applyFill="1" applyBorder="1" applyAlignment="1">
      <alignment vertical="center"/>
    </xf>
    <xf numFmtId="49" fontId="28" fillId="0" borderId="27" xfId="0" applyNumberFormat="1" applyFont="1" applyBorder="1" applyAlignment="1">
      <alignment vertical="center"/>
    </xf>
    <xf numFmtId="0" fontId="50" fillId="7" borderId="18" xfId="0" applyFont="1" applyFill="1" applyBorder="1" applyAlignment="1">
      <alignment vertical="center"/>
    </xf>
    <xf numFmtId="0" fontId="38" fillId="4" borderId="0" xfId="0" applyFont="1" applyFill="1" applyAlignment="1">
      <alignment horizontal="center" vertical="center"/>
    </xf>
    <xf numFmtId="0" fontId="41" fillId="4" borderId="0" xfId="0" applyFont="1" applyFill="1" applyAlignment="1">
      <alignment vertical="center"/>
    </xf>
    <xf numFmtId="0" fontId="40" fillId="4" borderId="0" xfId="0" applyFont="1" applyFill="1" applyAlignment="1">
      <alignment horizontal="left" vertical="center"/>
    </xf>
    <xf numFmtId="0" fontId="41" fillId="4" borderId="0" xfId="0" applyFont="1" applyFill="1" applyAlignment="1">
      <alignment horizontal="left" vertical="center"/>
    </xf>
    <xf numFmtId="0" fontId="38" fillId="4" borderId="0" xfId="0" applyFont="1" applyFill="1" applyAlignment="1">
      <alignment vertical="center"/>
    </xf>
    <xf numFmtId="0" fontId="40" fillId="4" borderId="27" xfId="0" applyFont="1" applyFill="1" applyBorder="1" applyAlignment="1">
      <alignment horizontal="left" vertical="center"/>
    </xf>
    <xf numFmtId="0" fontId="46" fillId="4" borderId="27" xfId="0" applyFont="1" applyFill="1" applyBorder="1" applyAlignment="1">
      <alignment horizontal="right" vertical="center"/>
    </xf>
    <xf numFmtId="0" fontId="49" fillId="4" borderId="17" xfId="0" applyFont="1" applyFill="1" applyBorder="1" applyAlignment="1">
      <alignment horizontal="center" vertical="center"/>
    </xf>
    <xf numFmtId="0" fontId="41" fillId="4" borderId="0" xfId="0" applyFont="1" applyFill="1" applyAlignment="1">
      <alignment horizontal="right" vertical="center"/>
    </xf>
    <xf numFmtId="0" fontId="42" fillId="23" borderId="17" xfId="0" applyFont="1" applyFill="1" applyBorder="1" applyAlignment="1">
      <alignment horizontal="right" vertical="center"/>
    </xf>
    <xf numFmtId="0" fontId="41" fillId="4" borderId="27" xfId="0" applyFont="1" applyFill="1" applyBorder="1" applyAlignment="1">
      <alignment horizontal="right" vertical="center"/>
    </xf>
    <xf numFmtId="0" fontId="41" fillId="4" borderId="17" xfId="0" applyFont="1" applyFill="1" applyBorder="1" applyAlignment="1">
      <alignment horizontal="left" vertical="center"/>
    </xf>
    <xf numFmtId="0" fontId="46" fillId="4" borderId="18" xfId="0" applyFont="1" applyFill="1" applyBorder="1" applyAlignment="1">
      <alignment horizontal="right" vertical="center"/>
    </xf>
    <xf numFmtId="49" fontId="44" fillId="4" borderId="0" xfId="0" applyNumberFormat="1" applyFont="1" applyFill="1" applyAlignment="1">
      <alignment vertical="center"/>
    </xf>
    <xf numFmtId="49" fontId="45" fillId="4" borderId="0" xfId="0" applyNumberFormat="1" applyFont="1" applyFill="1" applyAlignment="1">
      <alignment vertical="center"/>
    </xf>
    <xf numFmtId="49" fontId="21" fillId="15" borderId="32" xfId="0" applyNumberFormat="1" applyFont="1" applyFill="1" applyBorder="1" applyAlignment="1">
      <alignment vertical="center"/>
    </xf>
    <xf numFmtId="1" fontId="8" fillId="19" borderId="0" xfId="0" applyNumberFormat="1" applyFont="1" applyFill="1" applyAlignment="1">
      <alignment horizontal="center" vertical="center"/>
    </xf>
    <xf numFmtId="1" fontId="8" fillId="19" borderId="27" xfId="0" applyNumberFormat="1" applyFont="1" applyFill="1" applyBorder="1" applyAlignment="1">
      <alignment horizontal="center" vertical="center"/>
    </xf>
    <xf numFmtId="0" fontId="32" fillId="7" borderId="18" xfId="0" applyFont="1" applyFill="1" applyBorder="1" applyAlignment="1">
      <alignment horizontal="right" vertical="center"/>
    </xf>
    <xf numFmtId="0" fontId="41" fillId="4" borderId="27" xfId="0" applyFont="1" applyFill="1" applyBorder="1" applyAlignment="1">
      <alignment vertical="center"/>
    </xf>
    <xf numFmtId="0" fontId="41" fillId="4" borderId="17" xfId="0" applyFont="1" applyFill="1" applyBorder="1" applyAlignment="1">
      <alignment vertical="center"/>
    </xf>
    <xf numFmtId="49" fontId="41" fillId="4" borderId="18" xfId="0" applyNumberFormat="1" applyFont="1" applyFill="1" applyBorder="1" applyAlignment="1">
      <alignment vertical="center"/>
    </xf>
    <xf numFmtId="49" fontId="38" fillId="4" borderId="0" xfId="0" applyNumberFormat="1" applyFont="1" applyFill="1" applyAlignment="1">
      <alignment vertical="center"/>
    </xf>
    <xf numFmtId="49" fontId="41" fillId="4" borderId="0" xfId="0" applyNumberFormat="1" applyFont="1" applyFill="1" applyAlignment="1">
      <alignment vertical="center"/>
    </xf>
    <xf numFmtId="49" fontId="51" fillId="19" borderId="0" xfId="0" applyNumberFormat="1" applyFont="1" applyFill="1" applyAlignment="1">
      <alignment horizontal="right" vertical="center"/>
    </xf>
    <xf numFmtId="49" fontId="50" fillId="7" borderId="18" xfId="0" applyNumberFormat="1" applyFont="1" applyFill="1" applyBorder="1" applyAlignment="1">
      <alignment vertical="center"/>
    </xf>
    <xf numFmtId="49" fontId="28" fillId="19" borderId="0" xfId="0" applyNumberFormat="1" applyFont="1" applyFill="1" applyAlignment="1">
      <alignment vertical="center"/>
    </xf>
    <xf numFmtId="49" fontId="28" fillId="0" borderId="17" xfId="0" applyNumberFormat="1" applyFont="1" applyBorder="1" applyAlignment="1">
      <alignment vertical="center"/>
    </xf>
    <xf numFmtId="49" fontId="28" fillId="19" borderId="27" xfId="0" applyNumberFormat="1" applyFont="1" applyFill="1" applyBorder="1" applyAlignment="1">
      <alignment vertical="center"/>
    </xf>
    <xf numFmtId="49" fontId="28" fillId="0" borderId="18" xfId="0" applyNumberFormat="1" applyFont="1" applyBorder="1" applyAlignment="1">
      <alignment vertical="center"/>
    </xf>
    <xf numFmtId="0" fontId="43" fillId="21" borderId="27" xfId="0" applyFont="1" applyFill="1" applyBorder="1" applyAlignment="1">
      <alignment horizontal="center" vertical="center"/>
    </xf>
    <xf numFmtId="0" fontId="49" fillId="0" borderId="0" xfId="0" applyFont="1" applyAlignment="1">
      <alignment horizontal="center" vertical="center"/>
    </xf>
    <xf numFmtId="0" fontId="37" fillId="0" borderId="0" xfId="0" applyFont="1" applyAlignment="1">
      <alignment horizontal="center" vertical="center"/>
    </xf>
    <xf numFmtId="49" fontId="20" fillId="15" borderId="35" xfId="0" applyNumberFormat="1" applyFont="1" applyFill="1" applyBorder="1" applyAlignment="1">
      <alignment horizontal="left" vertical="center"/>
    </xf>
    <xf numFmtId="49" fontId="26" fillId="15" borderId="35" xfId="0" applyNumberFormat="1" applyFont="1" applyFill="1" applyBorder="1" applyAlignment="1">
      <alignment vertical="center"/>
    </xf>
    <xf numFmtId="49" fontId="26" fillId="15" borderId="41" xfId="0" applyNumberFormat="1" applyFont="1" applyFill="1" applyBorder="1" applyAlignment="1">
      <alignment vertical="center"/>
    </xf>
    <xf numFmtId="49" fontId="8" fillId="15" borderId="27" xfId="0" applyNumberFormat="1" applyFont="1" applyFill="1" applyBorder="1" applyAlignment="1">
      <alignment vertical="center"/>
    </xf>
    <xf numFmtId="49" fontId="34" fillId="15" borderId="27" xfId="0" applyNumberFormat="1" applyFont="1" applyFill="1" applyBorder="1" applyAlignment="1">
      <alignment vertical="center"/>
    </xf>
    <xf numFmtId="49" fontId="34" fillId="15" borderId="18" xfId="0" applyNumberFormat="1" applyFont="1" applyFill="1" applyBorder="1" applyAlignment="1">
      <alignment vertical="center"/>
    </xf>
    <xf numFmtId="0" fontId="20" fillId="15" borderId="33" xfId="0" applyFont="1" applyFill="1" applyBorder="1" applyAlignment="1">
      <alignment vertical="center"/>
    </xf>
    <xf numFmtId="49" fontId="8" fillId="15" borderId="17" xfId="0" applyNumberFormat="1" applyFont="1" applyFill="1" applyBorder="1" applyAlignment="1">
      <alignment vertical="center"/>
    </xf>
    <xf numFmtId="49" fontId="26" fillId="15" borderId="27" xfId="0" applyNumberFormat="1" applyFont="1" applyFill="1" applyBorder="1" applyAlignment="1">
      <alignment vertical="center"/>
    </xf>
    <xf numFmtId="49" fontId="26" fillId="15" borderId="18" xfId="0" applyNumberFormat="1" applyFont="1" applyFill="1" applyBorder="1" applyAlignment="1">
      <alignment vertical="center"/>
    </xf>
    <xf numFmtId="49" fontId="20" fillId="0" borderId="27" xfId="0" applyNumberFormat="1" applyFont="1" applyBorder="1" applyAlignment="1">
      <alignment horizontal="left" vertical="center"/>
    </xf>
    <xf numFmtId="49" fontId="26" fillId="19" borderId="18" xfId="0" applyNumberFormat="1" applyFont="1" applyFill="1" applyBorder="1" applyAlignment="1">
      <alignment vertical="center"/>
    </xf>
    <xf numFmtId="49" fontId="8" fillId="15" borderId="33" xfId="0" applyNumberFormat="1" applyFont="1" applyFill="1" applyBorder="1" applyAlignment="1">
      <alignment vertical="center"/>
    </xf>
    <xf numFmtId="49" fontId="8" fillId="15" borderId="36" xfId="0" applyNumberFormat="1" applyFont="1" applyFill="1" applyBorder="1" applyAlignment="1">
      <alignment vertical="center"/>
    </xf>
    <xf numFmtId="49" fontId="8" fillId="15" borderId="27" xfId="0" applyNumberFormat="1" applyFont="1" applyFill="1" applyBorder="1" applyAlignment="1">
      <alignment horizontal="right" vertical="center"/>
    </xf>
    <xf numFmtId="49" fontId="0" fillId="15" borderId="0" xfId="0" applyNumberFormat="1" applyFont="1" applyFill="1" applyAlignment="1">
      <alignment horizontal="left"/>
    </xf>
    <xf numFmtId="49" fontId="12" fillId="15" borderId="0" xfId="0" applyNumberFormat="1" applyFont="1" applyFill="1" applyAlignment="1">
      <alignment/>
    </xf>
    <xf numFmtId="49" fontId="8" fillId="15" borderId="0" xfId="0" applyNumberFormat="1" applyFont="1" applyFill="1" applyAlignment="1">
      <alignment/>
    </xf>
    <xf numFmtId="49" fontId="0" fillId="15" borderId="0" xfId="0" applyNumberFormat="1" applyFill="1" applyAlignment="1">
      <alignment/>
    </xf>
    <xf numFmtId="49" fontId="13" fillId="0" borderId="0" xfId="0" applyNumberFormat="1" applyFont="1" applyAlignment="1">
      <alignment horizontal="left" wrapText="1"/>
    </xf>
    <xf numFmtId="49" fontId="0" fillId="0" borderId="0" xfId="0" applyNumberFormat="1" applyAlignment="1">
      <alignment/>
    </xf>
    <xf numFmtId="0" fontId="19" fillId="0" borderId="0" xfId="0" applyFont="1" applyAlignment="1">
      <alignment vertical="center"/>
    </xf>
    <xf numFmtId="49" fontId="19" fillId="0" borderId="18" xfId="0" applyNumberFormat="1" applyFont="1" applyBorder="1" applyAlignment="1">
      <alignment horizontal="center" vertical="center"/>
    </xf>
    <xf numFmtId="49" fontId="29" fillId="0" borderId="40" xfId="0" applyNumberFormat="1" applyFont="1" applyBorder="1" applyAlignment="1">
      <alignment vertical="center"/>
    </xf>
    <xf numFmtId="49" fontId="29" fillId="0" borderId="40" xfId="0" applyNumberFormat="1" applyFont="1" applyBorder="1" applyAlignment="1">
      <alignment horizontal="center" vertical="center"/>
    </xf>
    <xf numFmtId="49" fontId="6" fillId="0" borderId="40" xfId="0" applyNumberFormat="1" applyFont="1" applyBorder="1" applyAlignment="1">
      <alignment vertical="center"/>
    </xf>
    <xf numFmtId="49" fontId="8" fillId="15" borderId="18" xfId="0" applyNumberFormat="1" applyFont="1" applyFill="1" applyBorder="1" applyAlignment="1">
      <alignment vertical="center"/>
    </xf>
    <xf numFmtId="49" fontId="8" fillId="15" borderId="19" xfId="0" applyNumberFormat="1" applyFont="1" applyFill="1" applyBorder="1" applyAlignment="1">
      <alignment vertical="center"/>
    </xf>
    <xf numFmtId="49" fontId="16" fillId="0" borderId="0" xfId="0" applyNumberFormat="1" applyFont="1" applyAlignment="1">
      <alignment horizontal="left" vertical="center"/>
    </xf>
    <xf numFmtId="49" fontId="16" fillId="0" borderId="12" xfId="0" applyNumberFormat="1" applyFont="1" applyBorder="1" applyAlignment="1">
      <alignment horizontal="left" vertical="center"/>
    </xf>
    <xf numFmtId="49" fontId="23" fillId="0" borderId="17" xfId="0" applyNumberFormat="1" applyFont="1" applyBorder="1" applyAlignment="1">
      <alignment vertical="center"/>
    </xf>
    <xf numFmtId="49" fontId="23" fillId="0" borderId="25" xfId="0" applyNumberFormat="1" applyFont="1" applyBorder="1" applyAlignment="1">
      <alignment vertical="center"/>
    </xf>
    <xf numFmtId="49" fontId="16" fillId="0" borderId="26" xfId="0" applyNumberFormat="1" applyFont="1" applyBorder="1" applyAlignment="1">
      <alignment horizontal="left" vertical="center"/>
    </xf>
    <xf numFmtId="49" fontId="23" fillId="0" borderId="21" xfId="0" applyNumberFormat="1" applyFont="1" applyBorder="1" applyAlignment="1">
      <alignment vertical="center"/>
    </xf>
    <xf numFmtId="49" fontId="23" fillId="0" borderId="22" xfId="0" applyNumberFormat="1" applyFont="1" applyBorder="1" applyAlignment="1">
      <alignment vertical="center"/>
    </xf>
    <xf numFmtId="0" fontId="19" fillId="0" borderId="38" xfId="0" applyFont="1" applyBorder="1" applyAlignment="1">
      <alignment horizontal="left"/>
    </xf>
    <xf numFmtId="49" fontId="4" fillId="0" borderId="39" xfId="0" applyNumberFormat="1" applyFont="1" applyBorder="1" applyAlignment="1">
      <alignment vertical="top"/>
    </xf>
    <xf numFmtId="49" fontId="27" fillId="0" borderId="26" xfId="0" applyNumberFormat="1" applyFont="1" applyBorder="1" applyAlignment="1">
      <alignment/>
    </xf>
    <xf numFmtId="49" fontId="0" fillId="0" borderId="22" xfId="0" applyNumberFormat="1" applyFont="1" applyBorder="1" applyAlignment="1">
      <alignment/>
    </xf>
    <xf numFmtId="49" fontId="29" fillId="15" borderId="42" xfId="0" applyNumberFormat="1" applyFont="1" applyFill="1" applyBorder="1" applyAlignment="1">
      <alignment vertical="center"/>
    </xf>
    <xf numFmtId="49" fontId="16" fillId="0" borderId="17" xfId="0" applyNumberFormat="1" applyFont="1" applyBorder="1" applyAlignment="1">
      <alignment vertical="center"/>
    </xf>
    <xf numFmtId="49" fontId="16" fillId="0" borderId="25" xfId="0" applyNumberFormat="1" applyFont="1" applyBorder="1" applyAlignment="1">
      <alignment vertical="center"/>
    </xf>
    <xf numFmtId="49" fontId="6" fillId="0" borderId="17" xfId="0" applyNumberFormat="1" applyFont="1" applyBorder="1" applyAlignment="1">
      <alignment vertical="center"/>
    </xf>
    <xf numFmtId="49" fontId="6" fillId="0" borderId="25" xfId="0" applyNumberFormat="1" applyFont="1" applyBorder="1" applyAlignment="1">
      <alignment vertical="center"/>
    </xf>
    <xf numFmtId="49" fontId="8" fillId="0" borderId="17" xfId="0" applyNumberFormat="1" applyFont="1" applyBorder="1" applyAlignment="1">
      <alignment horizontal="center" vertical="center"/>
    </xf>
    <xf numFmtId="49" fontId="8" fillId="0" borderId="25" xfId="0" applyNumberFormat="1" applyFont="1" applyBorder="1" applyAlignment="1">
      <alignment horizontal="center" vertical="center"/>
    </xf>
    <xf numFmtId="49" fontId="6" fillId="0" borderId="23" xfId="0" applyNumberFormat="1" applyFont="1" applyBorder="1" applyAlignment="1">
      <alignment vertical="center"/>
    </xf>
    <xf numFmtId="49" fontId="6" fillId="0" borderId="18" xfId="0" applyNumberFormat="1" applyFont="1" applyBorder="1" applyAlignment="1">
      <alignment vertical="center"/>
    </xf>
    <xf numFmtId="49" fontId="6" fillId="0" borderId="19" xfId="0" applyNumberFormat="1" applyFont="1" applyBorder="1" applyAlignment="1">
      <alignment vertical="center"/>
    </xf>
    <xf numFmtId="49" fontId="25" fillId="15" borderId="27" xfId="0" applyNumberFormat="1" applyFont="1" applyFill="1" applyBorder="1" applyAlignment="1">
      <alignment vertical="center"/>
    </xf>
    <xf numFmtId="49" fontId="25" fillId="15" borderId="19" xfId="0" applyNumberFormat="1" applyFont="1" applyFill="1" applyBorder="1" applyAlignment="1">
      <alignment vertical="center"/>
    </xf>
    <xf numFmtId="49" fontId="23" fillId="0" borderId="0" xfId="0" applyNumberFormat="1" applyFont="1" applyAlignment="1">
      <alignment vertical="center"/>
    </xf>
    <xf numFmtId="49" fontId="23" fillId="0" borderId="16" xfId="0" applyNumberFormat="1" applyFont="1" applyBorder="1" applyAlignment="1">
      <alignment vertical="center"/>
    </xf>
    <xf numFmtId="0" fontId="0" fillId="0" borderId="21" xfId="0" applyBorder="1" applyAlignment="1">
      <alignment vertical="center"/>
    </xf>
    <xf numFmtId="49" fontId="12" fillId="15" borderId="0" xfId="0" applyNumberFormat="1" applyFont="1" applyFill="1" applyAlignment="1">
      <alignment/>
    </xf>
    <xf numFmtId="49" fontId="4" fillId="0" borderId="0" xfId="0" applyNumberFormat="1" applyFont="1" applyAlignment="1">
      <alignment horizontal="center" vertical="top"/>
    </xf>
    <xf numFmtId="0" fontId="19" fillId="0" borderId="24" xfId="0" applyFont="1" applyBorder="1" applyAlignment="1">
      <alignment horizontal="left"/>
    </xf>
    <xf numFmtId="0" fontId="19" fillId="0" borderId="39" xfId="0" applyFont="1" applyBorder="1" applyAlignment="1">
      <alignment horizontal="left"/>
    </xf>
    <xf numFmtId="0" fontId="19" fillId="0" borderId="0" xfId="0" applyFont="1" applyAlignment="1">
      <alignment horizontal="left"/>
    </xf>
    <xf numFmtId="49" fontId="7" fillId="19" borderId="0" xfId="0" applyNumberFormat="1" applyFont="1" applyFill="1" applyAlignment="1">
      <alignment/>
    </xf>
    <xf numFmtId="49" fontId="0" fillId="0" borderId="0" xfId="0" applyNumberFormat="1" applyFont="1" applyAlignment="1">
      <alignment horizontal="center"/>
    </xf>
    <xf numFmtId="49" fontId="27" fillId="0" borderId="26" xfId="0" applyNumberFormat="1" applyFont="1" applyBorder="1" applyAlignment="1">
      <alignment horizontal="center"/>
    </xf>
    <xf numFmtId="49" fontId="27" fillId="0" borderId="16" xfId="0" applyNumberFormat="1" applyFont="1" applyBorder="1" applyAlignment="1">
      <alignment horizontal="left"/>
    </xf>
    <xf numFmtId="49" fontId="52" fillId="0" borderId="22" xfId="0" applyNumberFormat="1" applyFont="1" applyBorder="1" applyAlignment="1">
      <alignment/>
    </xf>
    <xf numFmtId="0" fontId="20" fillId="15" borderId="0" xfId="0" applyFont="1" applyFill="1" applyAlignment="1">
      <alignment horizontal="center" vertical="center"/>
    </xf>
    <xf numFmtId="49" fontId="17" fillId="0" borderId="16" xfId="0" applyNumberFormat="1" applyFont="1" applyBorder="1" applyAlignment="1">
      <alignment horizontal="center" vertical="center"/>
    </xf>
    <xf numFmtId="49" fontId="22" fillId="0" borderId="16" xfId="0" applyNumberFormat="1" applyFont="1" applyBorder="1" applyAlignment="1">
      <alignment horizontal="center" vertical="center"/>
    </xf>
    <xf numFmtId="49" fontId="21" fillId="15" borderId="43" xfId="0" applyNumberFormat="1" applyFont="1" applyFill="1" applyBorder="1" applyAlignment="1">
      <alignment vertical="center"/>
    </xf>
    <xf numFmtId="49" fontId="21" fillId="15" borderId="27" xfId="0" applyNumberFormat="1" applyFont="1" applyFill="1" applyBorder="1" applyAlignment="1">
      <alignment vertical="center"/>
    </xf>
    <xf numFmtId="49" fontId="21" fillId="15" borderId="27" xfId="0" applyNumberFormat="1" applyFont="1" applyFill="1" applyBorder="1" applyAlignment="1">
      <alignment horizontal="center" vertical="center"/>
    </xf>
    <xf numFmtId="49" fontId="21" fillId="15" borderId="44" xfId="0" applyNumberFormat="1" applyFont="1" applyFill="1" applyBorder="1" applyAlignment="1">
      <alignment horizontal="centerContinuous" vertical="center"/>
    </xf>
    <xf numFmtId="49" fontId="21" fillId="15" borderId="45" xfId="0" applyNumberFormat="1" applyFont="1" applyFill="1" applyBorder="1" applyAlignment="1">
      <alignment horizontal="centerContinuous" vertical="center"/>
    </xf>
    <xf numFmtId="49" fontId="25" fillId="0" borderId="0" xfId="0" applyNumberFormat="1" applyFont="1" applyAlignment="1">
      <alignment vertical="center"/>
    </xf>
    <xf numFmtId="49" fontId="25" fillId="0" borderId="0" xfId="0" applyNumberFormat="1" applyFont="1" applyAlignment="1">
      <alignment horizontal="center" vertical="center"/>
    </xf>
    <xf numFmtId="49" fontId="53" fillId="0" borderId="0" xfId="0" applyNumberFormat="1" applyFont="1" applyAlignment="1">
      <alignment vertical="center"/>
    </xf>
    <xf numFmtId="49" fontId="53" fillId="0" borderId="12" xfId="0" applyNumberFormat="1" applyFont="1" applyBorder="1" applyAlignment="1">
      <alignment vertical="center"/>
    </xf>
    <xf numFmtId="49" fontId="25" fillId="0" borderId="25" xfId="0" applyNumberFormat="1" applyFont="1" applyBorder="1" applyAlignment="1">
      <alignment horizontal="right" vertical="center"/>
    </xf>
    <xf numFmtId="49" fontId="22" fillId="0" borderId="0" xfId="0" applyNumberFormat="1" applyFont="1" applyAlignment="1">
      <alignment vertical="center"/>
    </xf>
    <xf numFmtId="49" fontId="53" fillId="0" borderId="26" xfId="0" applyNumberFormat="1" applyFont="1" applyBorder="1" applyAlignment="1">
      <alignment vertical="center"/>
    </xf>
    <xf numFmtId="49" fontId="53" fillId="0" borderId="16" xfId="0" applyNumberFormat="1" applyFont="1" applyBorder="1" applyAlignment="1">
      <alignment vertical="center"/>
    </xf>
    <xf numFmtId="49" fontId="25" fillId="0" borderId="16" xfId="0" applyNumberFormat="1" applyFont="1" applyBorder="1" applyAlignment="1">
      <alignment horizontal="center" vertical="center"/>
    </xf>
    <xf numFmtId="49" fontId="25" fillId="0" borderId="16" xfId="0" applyNumberFormat="1" applyFont="1" applyBorder="1" applyAlignment="1">
      <alignment vertical="center"/>
    </xf>
    <xf numFmtId="49" fontId="28" fillId="0" borderId="16" xfId="0" applyNumberFormat="1" applyFont="1" applyBorder="1" applyAlignment="1">
      <alignment horizontal="center" vertical="center"/>
    </xf>
    <xf numFmtId="49" fontId="25" fillId="0" borderId="22" xfId="0" applyNumberFormat="1" applyFont="1" applyBorder="1" applyAlignment="1">
      <alignment horizontal="right" vertical="center"/>
    </xf>
    <xf numFmtId="49" fontId="53" fillId="15" borderId="43" xfId="0" applyNumberFormat="1" applyFont="1" applyFill="1" applyBorder="1" applyAlignment="1">
      <alignment vertical="center"/>
    </xf>
    <xf numFmtId="49" fontId="53" fillId="15" borderId="27" xfId="0" applyNumberFormat="1" applyFont="1" applyFill="1" applyBorder="1" applyAlignment="1">
      <alignment vertical="center"/>
    </xf>
    <xf numFmtId="49" fontId="53" fillId="15" borderId="37" xfId="0" applyNumberFormat="1" applyFont="1" applyFill="1" applyBorder="1" applyAlignment="1">
      <alignment vertical="center"/>
    </xf>
    <xf numFmtId="0" fontId="0" fillId="0" borderId="16" xfId="0" applyBorder="1" applyAlignment="1">
      <alignment horizontal="center" vertical="center"/>
    </xf>
    <xf numFmtId="0" fontId="0" fillId="0" borderId="0" xfId="0" applyFont="1" applyAlignment="1">
      <alignment/>
    </xf>
    <xf numFmtId="0" fontId="0" fillId="0" borderId="0" xfId="0" applyFont="1" applyAlignment="1">
      <alignment horizontal="center"/>
    </xf>
    <xf numFmtId="0" fontId="23" fillId="0" borderId="0" xfId="0" applyFont="1" applyAlignment="1">
      <alignment/>
    </xf>
    <xf numFmtId="0" fontId="40" fillId="4" borderId="0" xfId="0" applyFont="1" applyFill="1" applyBorder="1" applyAlignment="1">
      <alignment horizontal="left" vertical="center"/>
    </xf>
    <xf numFmtId="49" fontId="47" fillId="0" borderId="0" xfId="0" applyNumberFormat="1" applyFont="1" applyFill="1" applyAlignment="1">
      <alignment horizontal="right" vertical="center"/>
    </xf>
    <xf numFmtId="0" fontId="34" fillId="0" borderId="0" xfId="0" applyNumberFormat="1" applyFont="1" applyFill="1" applyBorder="1" applyAlignment="1">
      <alignment horizontal="right" vertical="center"/>
    </xf>
    <xf numFmtId="0" fontId="42" fillId="22" borderId="17" xfId="0" applyNumberFormat="1" applyFont="1" applyFill="1" applyBorder="1" applyAlignment="1">
      <alignment horizontal="right" vertical="center"/>
    </xf>
    <xf numFmtId="0" fontId="41" fillId="19" borderId="0" xfId="0" applyNumberFormat="1" applyFont="1" applyFill="1" applyAlignment="1">
      <alignment vertical="center"/>
    </xf>
    <xf numFmtId="0" fontId="41" fillId="0" borderId="27" xfId="0" applyNumberFormat="1" applyFont="1" applyFill="1" applyBorder="1" applyAlignment="1">
      <alignment horizontal="center" vertical="center"/>
    </xf>
    <xf numFmtId="0" fontId="38" fillId="0" borderId="0" xfId="0" applyNumberFormat="1" applyFont="1" applyFill="1" applyAlignment="1">
      <alignment vertical="center"/>
    </xf>
    <xf numFmtId="0" fontId="41" fillId="0" borderId="0" xfId="0" applyNumberFormat="1" applyFont="1" applyFill="1" applyAlignment="1">
      <alignment vertical="center"/>
    </xf>
    <xf numFmtId="0" fontId="46" fillId="0" borderId="14" xfId="0" applyNumberFormat="1" applyFont="1" applyFill="1" applyBorder="1" applyAlignment="1">
      <alignment horizontal="right" vertical="center"/>
    </xf>
    <xf numFmtId="0" fontId="37" fillId="0" borderId="0" xfId="0" applyNumberFormat="1" applyFont="1" applyFill="1" applyBorder="1" applyAlignment="1">
      <alignment vertical="center"/>
    </xf>
    <xf numFmtId="0" fontId="41" fillId="0" borderId="0" xfId="0" applyNumberFormat="1" applyFont="1" applyFill="1" applyBorder="1" applyAlignment="1">
      <alignment vertical="center"/>
    </xf>
    <xf numFmtId="0" fontId="49" fillId="0" borderId="41" xfId="0" applyNumberFormat="1" applyFont="1" applyFill="1" applyBorder="1" applyAlignment="1">
      <alignment horizontal="center" vertical="center"/>
    </xf>
    <xf numFmtId="0" fontId="40" fillId="0" borderId="33" xfId="0" applyNumberFormat="1" applyFont="1" applyFill="1" applyBorder="1" applyAlignment="1">
      <alignment horizontal="left" vertical="center"/>
    </xf>
    <xf numFmtId="0" fontId="41" fillId="0" borderId="0" xfId="0" applyNumberFormat="1" applyFont="1" applyFill="1" applyBorder="1" applyAlignment="1">
      <alignment horizontal="left" vertical="center"/>
    </xf>
    <xf numFmtId="0" fontId="40" fillId="0" borderId="27" xfId="0" applyNumberFormat="1" applyFont="1" applyFill="1" applyBorder="1" applyAlignment="1">
      <alignment horizontal="left" vertical="center"/>
    </xf>
    <xf numFmtId="0" fontId="46" fillId="0" borderId="27" xfId="0" applyNumberFormat="1" applyFont="1" applyFill="1" applyBorder="1" applyAlignment="1">
      <alignment horizontal="right" vertical="center"/>
    </xf>
    <xf numFmtId="0" fontId="38" fillId="0" borderId="0" xfId="0" applyNumberFormat="1" applyFont="1" applyFill="1" applyBorder="1" applyAlignment="1">
      <alignment vertical="center"/>
    </xf>
    <xf numFmtId="0" fontId="41" fillId="0" borderId="18" xfId="0" applyNumberFormat="1" applyFont="1" applyFill="1" applyBorder="1" applyAlignment="1">
      <alignment horizontal="center" vertical="center"/>
    </xf>
    <xf numFmtId="0" fontId="41" fillId="0" borderId="17" xfId="0" applyNumberFormat="1" applyFont="1" applyFill="1" applyBorder="1" applyAlignment="1">
      <alignment vertical="center"/>
    </xf>
    <xf numFmtId="0" fontId="38" fillId="0" borderId="0" xfId="0" applyNumberFormat="1" applyFont="1" applyFill="1" applyBorder="1" applyAlignment="1">
      <alignment horizontal="left" vertical="center"/>
    </xf>
    <xf numFmtId="0" fontId="54" fillId="0" borderId="0" xfId="0" applyNumberFormat="1" applyFont="1" applyFill="1" applyBorder="1" applyAlignment="1">
      <alignment vertical="center"/>
    </xf>
    <xf numFmtId="0" fontId="46" fillId="0" borderId="0" xfId="0" applyNumberFormat="1" applyFont="1" applyFill="1" applyBorder="1" applyAlignment="1">
      <alignment horizontal="right" vertical="center"/>
    </xf>
    <xf numFmtId="0" fontId="41" fillId="0" borderId="0" xfId="0" applyNumberFormat="1" applyFont="1" applyFill="1" applyBorder="1" applyAlignment="1">
      <alignment horizontal="center" vertical="center"/>
    </xf>
    <xf numFmtId="0" fontId="49" fillId="0" borderId="17" xfId="0" applyNumberFormat="1" applyFont="1" applyFill="1" applyBorder="1" applyAlignment="1">
      <alignment horizontal="center" vertical="center"/>
    </xf>
    <xf numFmtId="0" fontId="41" fillId="0" borderId="0" xfId="0" applyNumberFormat="1" applyFont="1" applyFill="1" applyAlignment="1">
      <alignment horizontal="center" vertical="center"/>
    </xf>
    <xf numFmtId="0" fontId="41" fillId="0" borderId="17" xfId="0" applyNumberFormat="1" applyFont="1" applyFill="1" applyBorder="1" applyAlignment="1">
      <alignment horizontal="left" vertical="center"/>
    </xf>
    <xf numFmtId="0" fontId="46" fillId="0" borderId="18" xfId="0" applyNumberFormat="1" applyFont="1" applyFill="1" applyBorder="1" applyAlignment="1">
      <alignment horizontal="right" vertical="center"/>
    </xf>
    <xf numFmtId="0" fontId="46" fillId="0" borderId="17" xfId="0" applyNumberFormat="1" applyFont="1" applyFill="1" applyBorder="1" applyAlignment="1">
      <alignment horizontal="right" vertical="center"/>
    </xf>
    <xf numFmtId="0" fontId="41" fillId="19" borderId="0" xfId="0" applyNumberFormat="1" applyFont="1" applyFill="1" applyBorder="1" applyAlignment="1">
      <alignment vertical="center"/>
    </xf>
    <xf numFmtId="0" fontId="41" fillId="0" borderId="35" xfId="0" applyNumberFormat="1" applyFont="1" applyFill="1" applyBorder="1" applyAlignment="1">
      <alignment vertical="center"/>
    </xf>
    <xf numFmtId="0" fontId="41" fillId="19" borderId="0" xfId="0" applyNumberFormat="1" applyFont="1" applyFill="1" applyBorder="1" applyAlignment="1">
      <alignment horizontal="right" vertical="center"/>
    </xf>
    <xf numFmtId="0" fontId="41" fillId="19" borderId="27" xfId="0" applyNumberFormat="1" applyFont="1" applyFill="1" applyBorder="1" applyAlignment="1">
      <alignment horizontal="right" vertical="center"/>
    </xf>
    <xf numFmtId="0" fontId="46" fillId="19" borderId="0" xfId="0" applyNumberFormat="1" applyFont="1" applyFill="1" applyBorder="1" applyAlignment="1">
      <alignment horizontal="right" vertical="center"/>
    </xf>
    <xf numFmtId="0" fontId="40" fillId="0" borderId="0" xfId="0" applyNumberFormat="1" applyFont="1" applyFill="1" applyBorder="1" applyAlignment="1">
      <alignment horizontal="left" vertical="center"/>
    </xf>
    <xf numFmtId="49" fontId="21" fillId="15" borderId="44" xfId="0" applyNumberFormat="1" applyFont="1" applyFill="1" applyBorder="1" applyAlignment="1">
      <alignment horizontal="left" vertical="center"/>
    </xf>
    <xf numFmtId="0" fontId="16" fillId="15" borderId="0" xfId="0" applyFont="1" applyFill="1" applyBorder="1" applyAlignment="1">
      <alignment vertical="center"/>
    </xf>
    <xf numFmtId="0" fontId="72" fillId="0" borderId="15" xfId="0" applyFont="1" applyBorder="1" applyAlignment="1">
      <alignment/>
    </xf>
    <xf numFmtId="0" fontId="72" fillId="0" borderId="15" xfId="0" applyFont="1" applyBorder="1" applyAlignment="1">
      <alignment/>
    </xf>
    <xf numFmtId="0" fontId="38" fillId="0" borderId="27" xfId="0" applyFont="1" applyBorder="1" applyAlignment="1">
      <alignment vertical="center"/>
    </xf>
    <xf numFmtId="49" fontId="16" fillId="0" borderId="0" xfId="0" applyNumberFormat="1" applyFont="1" applyBorder="1" applyAlignment="1">
      <alignment vertical="center"/>
    </xf>
    <xf numFmtId="49" fontId="6" fillId="0" borderId="0" xfId="0" applyNumberFormat="1" applyFont="1" applyBorder="1" applyAlignment="1">
      <alignment vertical="center"/>
    </xf>
    <xf numFmtId="49" fontId="8" fillId="0" borderId="0" xfId="0" applyNumberFormat="1" applyFont="1" applyBorder="1" applyAlignment="1">
      <alignment horizontal="center" vertical="center"/>
    </xf>
    <xf numFmtId="49" fontId="16" fillId="0" borderId="46" xfId="0" applyNumberFormat="1" applyFont="1" applyBorder="1" applyAlignment="1">
      <alignment vertical="center"/>
    </xf>
    <xf numFmtId="49" fontId="6" fillId="0" borderId="47" xfId="0" applyNumberFormat="1" applyFont="1" applyBorder="1" applyAlignment="1">
      <alignment vertical="center"/>
    </xf>
    <xf numFmtId="49" fontId="8" fillId="0" borderId="47" xfId="0" applyNumberFormat="1" applyFont="1" applyBorder="1" applyAlignment="1">
      <alignment horizontal="center" vertical="center"/>
    </xf>
    <xf numFmtId="49" fontId="6" fillId="0" borderId="48" xfId="0" applyNumberFormat="1" applyFont="1" applyBorder="1" applyAlignment="1">
      <alignment vertical="center"/>
    </xf>
    <xf numFmtId="49" fontId="16" fillId="0" borderId="47" xfId="0" applyNumberFormat="1" applyFont="1" applyBorder="1" applyAlignment="1">
      <alignment vertical="center"/>
    </xf>
    <xf numFmtId="49" fontId="16" fillId="0" borderId="41" xfId="0" applyNumberFormat="1" applyFont="1" applyBorder="1" applyAlignment="1">
      <alignment vertical="center"/>
    </xf>
    <xf numFmtId="49" fontId="16" fillId="0" borderId="49" xfId="0" applyNumberFormat="1" applyFont="1" applyBorder="1" applyAlignment="1">
      <alignment vertical="center"/>
    </xf>
    <xf numFmtId="0" fontId="38" fillId="0" borderId="0" xfId="0" applyFont="1" applyAlignment="1">
      <alignment vertical="center"/>
    </xf>
    <xf numFmtId="0" fontId="43" fillId="0" borderId="0" xfId="0" applyFont="1" applyAlignment="1">
      <alignment horizontal="left" vertical="center"/>
    </xf>
    <xf numFmtId="0" fontId="43" fillId="0" borderId="27" xfId="0" applyFont="1" applyBorder="1" applyAlignment="1">
      <alignment horizontal="left" vertical="center"/>
    </xf>
    <xf numFmtId="49" fontId="8" fillId="0" borderId="17" xfId="0" applyNumberFormat="1" applyFont="1" applyBorder="1" applyAlignment="1">
      <alignment vertical="center"/>
    </xf>
    <xf numFmtId="49" fontId="23" fillId="0" borderId="47" xfId="0" applyNumberFormat="1" applyFont="1" applyBorder="1" applyAlignment="1">
      <alignment vertical="center"/>
    </xf>
    <xf numFmtId="0" fontId="41" fillId="0" borderId="0" xfId="0" applyFont="1" applyBorder="1" applyAlignment="1">
      <alignment vertical="center"/>
    </xf>
    <xf numFmtId="0" fontId="41" fillId="0" borderId="0" xfId="0" applyFont="1" applyBorder="1" applyAlignment="1">
      <alignment horizontal="left" vertical="center"/>
    </xf>
    <xf numFmtId="0" fontId="46" fillId="0" borderId="0" xfId="0" applyFont="1" applyBorder="1" applyAlignment="1">
      <alignment horizontal="right" vertical="center"/>
    </xf>
    <xf numFmtId="0" fontId="49" fillId="0" borderId="0" xfId="0" applyFont="1" applyBorder="1" applyAlignment="1">
      <alignment horizontal="center" vertical="center"/>
    </xf>
    <xf numFmtId="0" fontId="42" fillId="22" borderId="0" xfId="0" applyFont="1" applyFill="1" applyBorder="1" applyAlignment="1">
      <alignment horizontal="right" vertical="center"/>
    </xf>
    <xf numFmtId="0" fontId="0" fillId="0" borderId="25" xfId="0" applyFont="1" applyBorder="1" applyAlignment="1">
      <alignment vertical="center"/>
    </xf>
    <xf numFmtId="0" fontId="0" fillId="0" borderId="22"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41" fillId="19" borderId="0" xfId="0" applyFont="1" applyFill="1" applyBorder="1" applyAlignment="1">
      <alignment vertical="center"/>
    </xf>
    <xf numFmtId="0" fontId="0" fillId="19" borderId="0" xfId="0" applyFont="1" applyFill="1" applyBorder="1" applyAlignment="1">
      <alignment vertical="center"/>
    </xf>
    <xf numFmtId="0" fontId="0" fillId="0" borderId="0" xfId="0" applyFont="1" applyBorder="1" applyAlignment="1">
      <alignment vertical="center"/>
    </xf>
    <xf numFmtId="0" fontId="40" fillId="0" borderId="0" xfId="0" applyFont="1" applyBorder="1" applyAlignment="1">
      <alignment horizontal="left" vertical="center"/>
    </xf>
    <xf numFmtId="0" fontId="41" fillId="19" borderId="0" xfId="0" applyFont="1" applyFill="1" applyBorder="1" applyAlignment="1">
      <alignment horizontal="right" vertical="center"/>
    </xf>
    <xf numFmtId="0" fontId="34" fillId="0" borderId="0" xfId="0" applyFont="1" applyBorder="1" applyAlignment="1">
      <alignment horizontal="right" vertical="center"/>
    </xf>
    <xf numFmtId="0" fontId="48" fillId="0" borderId="0" xfId="0" applyFont="1" applyBorder="1" applyAlignment="1">
      <alignment vertical="center"/>
    </xf>
    <xf numFmtId="0" fontId="46" fillId="19" borderId="0" xfId="0" applyFont="1" applyFill="1" applyBorder="1" applyAlignment="1">
      <alignment horizontal="right" vertical="center"/>
    </xf>
    <xf numFmtId="0" fontId="38" fillId="0" borderId="0" xfId="0" applyFont="1" applyBorder="1" applyAlignment="1">
      <alignment vertical="center"/>
    </xf>
    <xf numFmtId="0" fontId="38" fillId="0" borderId="0" xfId="0" applyFont="1" applyBorder="1" applyAlignment="1">
      <alignment vertical="center"/>
    </xf>
    <xf numFmtId="0" fontId="41" fillId="0" borderId="0" xfId="0" applyFont="1" applyBorder="1" applyAlignment="1">
      <alignment horizontal="center" vertical="center"/>
    </xf>
    <xf numFmtId="0" fontId="38" fillId="0" borderId="0" xfId="0" applyFont="1" applyBorder="1" applyAlignment="1">
      <alignment horizontal="center" vertical="center"/>
    </xf>
    <xf numFmtId="0" fontId="37" fillId="0" borderId="0" xfId="0" applyFont="1" applyBorder="1" applyAlignment="1">
      <alignment vertical="center"/>
    </xf>
    <xf numFmtId="0" fontId="38" fillId="0" borderId="0" xfId="0" applyFont="1" applyBorder="1" applyAlignment="1">
      <alignment horizontal="center" vertical="center"/>
    </xf>
    <xf numFmtId="0" fontId="0" fillId="0" borderId="0" xfId="0" applyFont="1" applyBorder="1" applyAlignment="1">
      <alignment vertical="center"/>
    </xf>
    <xf numFmtId="0" fontId="13" fillId="0" borderId="0" xfId="0" applyFont="1" applyBorder="1" applyAlignment="1">
      <alignment vertical="center"/>
    </xf>
    <xf numFmtId="0" fontId="37" fillId="0" borderId="0" xfId="0" applyFont="1" applyBorder="1" applyAlignment="1">
      <alignment vertical="center"/>
    </xf>
    <xf numFmtId="0" fontId="13" fillId="0" borderId="0" xfId="0" applyFont="1" applyBorder="1" applyAlignment="1">
      <alignment vertical="center"/>
    </xf>
    <xf numFmtId="49" fontId="38" fillId="19" borderId="0" xfId="0" applyNumberFormat="1" applyFont="1" applyFill="1" applyBorder="1" applyAlignment="1">
      <alignment horizontal="center" vertical="center"/>
    </xf>
    <xf numFmtId="1" fontId="38" fillId="19" borderId="0" xfId="0" applyNumberFormat="1" applyFont="1" applyFill="1" applyBorder="1" applyAlignment="1">
      <alignment horizontal="center" vertical="center"/>
    </xf>
    <xf numFmtId="49" fontId="38" fillId="0" borderId="0" xfId="0" applyNumberFormat="1" applyFont="1" applyBorder="1" applyAlignment="1">
      <alignment vertical="center"/>
    </xf>
    <xf numFmtId="49" fontId="0" fillId="0" borderId="0" xfId="0" applyNumberFormat="1" applyFont="1" applyBorder="1" applyAlignment="1">
      <alignment vertical="center"/>
    </xf>
    <xf numFmtId="49" fontId="41" fillId="0" borderId="0" xfId="0" applyNumberFormat="1" applyFont="1" applyBorder="1" applyAlignment="1">
      <alignment horizontal="center" vertical="center"/>
    </xf>
    <xf numFmtId="49" fontId="38" fillId="19" borderId="0" xfId="0" applyNumberFormat="1" applyFont="1" applyFill="1" applyBorder="1" applyAlignment="1">
      <alignment vertical="center"/>
    </xf>
    <xf numFmtId="49" fontId="41" fillId="19" borderId="0" xfId="0" applyNumberFormat="1" applyFont="1" applyFill="1" applyBorder="1" applyAlignment="1">
      <alignment vertical="center"/>
    </xf>
    <xf numFmtId="0" fontId="43" fillId="4" borderId="0" xfId="0" applyFont="1" applyFill="1" applyBorder="1" applyAlignment="1">
      <alignment horizontal="left" vertical="center"/>
    </xf>
    <xf numFmtId="0" fontId="43" fillId="4" borderId="27" xfId="0" applyFont="1" applyFill="1" applyBorder="1" applyAlignment="1">
      <alignment horizontal="left" vertical="center"/>
    </xf>
    <xf numFmtId="0" fontId="37" fillId="4" borderId="0" xfId="0" applyFont="1" applyFill="1" applyAlignment="1">
      <alignment vertical="center"/>
    </xf>
    <xf numFmtId="0" fontId="37" fillId="4" borderId="27" xfId="0" applyFont="1" applyFill="1" applyBorder="1" applyAlignment="1">
      <alignment vertical="center"/>
    </xf>
    <xf numFmtId="0" fontId="0" fillId="0" borderId="15" xfId="0" applyBorder="1" applyAlignment="1">
      <alignment/>
    </xf>
    <xf numFmtId="49" fontId="0" fillId="0" borderId="15" xfId="0" applyNumberFormat="1" applyBorder="1" applyAlignment="1">
      <alignment horizontal="right"/>
    </xf>
    <xf numFmtId="0" fontId="0" fillId="0" borderId="13"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49" fillId="0" borderId="0" xfId="0" applyNumberFormat="1" applyFont="1" applyFill="1" applyBorder="1" applyAlignment="1">
      <alignment horizontal="center" vertical="center"/>
    </xf>
    <xf numFmtId="0" fontId="42" fillId="22" borderId="0" xfId="0" applyNumberFormat="1" applyFont="1" applyFill="1" applyBorder="1" applyAlignment="1">
      <alignment horizontal="right" vertical="center"/>
    </xf>
    <xf numFmtId="49" fontId="73" fillId="0" borderId="16" xfId="0" applyNumberFormat="1" applyFont="1" applyBorder="1" applyAlignment="1">
      <alignment horizontal="center" vertical="center"/>
    </xf>
    <xf numFmtId="14" fontId="16" fillId="0" borderId="16" xfId="0" applyNumberFormat="1" applyFont="1" applyBorder="1" applyAlignment="1">
      <alignment horizontal="left" vertical="center"/>
    </xf>
    <xf numFmtId="49" fontId="13" fillId="15" borderId="54" xfId="0" applyNumberFormat="1" applyFont="1" applyFill="1" applyBorder="1" applyAlignment="1">
      <alignment horizontal="center" wrapText="1"/>
    </xf>
    <xf numFmtId="49" fontId="13" fillId="15" borderId="24" xfId="0" applyNumberFormat="1" applyFont="1" applyFill="1" applyBorder="1" applyAlignment="1">
      <alignment horizontal="center" wrapText="1"/>
    </xf>
    <xf numFmtId="49" fontId="13" fillId="15" borderId="55" xfId="0" applyNumberFormat="1" applyFont="1" applyFill="1" applyBorder="1" applyAlignment="1">
      <alignment horizontal="center" wrapText="1"/>
    </xf>
    <xf numFmtId="49" fontId="13" fillId="15" borderId="56" xfId="0" applyNumberFormat="1" applyFont="1" applyFill="1" applyBorder="1" applyAlignment="1">
      <alignment horizontal="center" wrapText="1"/>
    </xf>
    <xf numFmtId="49" fontId="13" fillId="15" borderId="57" xfId="0" applyNumberFormat="1" applyFont="1" applyFill="1" applyBorder="1" applyAlignment="1">
      <alignment horizontal="center" wrapText="1"/>
    </xf>
    <xf numFmtId="0" fontId="37" fillId="0" borderId="31" xfId="0" applyFont="1" applyBorder="1" applyAlignment="1">
      <alignment horizontal="left" vertical="center"/>
    </xf>
    <xf numFmtId="49" fontId="21" fillId="15" borderId="44"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78">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bgColor indexed="42"/>
        </patternFill>
      </fill>
    </dxf>
    <dxf>
      <font>
        <b/>
        <i val="0"/>
        <color indexed="8"/>
      </font>
      <fill>
        <patternFill patternType="solid">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657850" y="2838450"/>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3</xdr:col>
      <xdr:colOff>419100</xdr:colOff>
      <xdr:row>3</xdr:row>
      <xdr:rowOff>47625</xdr:rowOff>
    </xdr:from>
    <xdr:to>
      <xdr:col>3</xdr:col>
      <xdr:colOff>419100</xdr:colOff>
      <xdr:row>3</xdr:row>
      <xdr:rowOff>238125</xdr:rowOff>
    </xdr:to>
    <xdr:sp>
      <xdr:nvSpPr>
        <xdr:cNvPr id="2" name="Line 12"/>
        <xdr:cNvSpPr>
          <a:spLocks/>
        </xdr:cNvSpPr>
      </xdr:nvSpPr>
      <xdr:spPr>
        <a:xfrm>
          <a:off x="4495800" y="1219200"/>
          <a:ext cx="9525" cy="1905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53">
    <pageSetUpPr fitToPage="1"/>
  </sheetPr>
  <dimension ref="A1:K55"/>
  <sheetViews>
    <sheetView showGridLines="0" showZeros="0" zoomScale="86" zoomScaleNormal="86" workbookViewId="0" topLeftCell="A1">
      <selection activeCell="G38" sqref="G38"/>
    </sheetView>
  </sheetViews>
  <sheetFormatPr defaultColWidth="9.140625" defaultRowHeight="12.75"/>
  <cols>
    <col min="1" max="1" width="10.28125" style="0" customWidth="1"/>
    <col min="2" max="11" width="16.00390625" style="0" customWidth="1"/>
  </cols>
  <sheetData>
    <row r="1" spans="1:11" ht="13.5" thickBot="1">
      <c r="A1" s="316"/>
      <c r="B1" s="32"/>
      <c r="C1" s="317"/>
      <c r="D1" s="318"/>
      <c r="E1" s="319"/>
      <c r="F1" s="318" t="s">
        <v>103</v>
      </c>
      <c r="G1" s="47"/>
      <c r="H1" s="47"/>
      <c r="I1" s="47"/>
      <c r="J1" s="47"/>
      <c r="K1" s="47"/>
    </row>
    <row r="2" spans="1:11" ht="24">
      <c r="A2" s="73" t="str">
        <f>Подготовка!$A$6</f>
        <v>UFC OPEN 2007</v>
      </c>
      <c r="B2" s="74"/>
      <c r="C2" s="119"/>
      <c r="D2" s="75"/>
      <c r="E2" s="75"/>
      <c r="F2" s="336" t="s">
        <v>298</v>
      </c>
      <c r="G2" s="337"/>
      <c r="H2" s="119"/>
      <c r="I2" s="119"/>
      <c r="J2" s="119"/>
      <c r="K2" s="119"/>
    </row>
    <row r="3" spans="1:11" ht="15.75" thickBot="1">
      <c r="A3" s="77">
        <f>Подготовка!$A$8</f>
        <v>0</v>
      </c>
      <c r="B3" s="77"/>
      <c r="C3" s="120"/>
      <c r="D3" s="77" t="s">
        <v>104</v>
      </c>
      <c r="E3" s="75"/>
      <c r="F3" s="338" t="s">
        <v>299</v>
      </c>
      <c r="G3" s="339"/>
      <c r="H3" s="92"/>
      <c r="I3" s="92"/>
      <c r="J3" s="92"/>
      <c r="K3" s="92"/>
    </row>
    <row r="4" spans="1:11" s="2" customFormat="1" ht="12.75">
      <c r="A4" s="60" t="s">
        <v>66</v>
      </c>
      <c r="B4" s="60"/>
      <c r="C4" s="60" t="s">
        <v>63</v>
      </c>
      <c r="D4" s="60"/>
      <c r="E4" s="60"/>
      <c r="F4" s="60"/>
      <c r="G4" s="60"/>
      <c r="H4" s="60"/>
      <c r="I4" s="61"/>
      <c r="J4" s="60"/>
      <c r="K4" s="61"/>
    </row>
    <row r="5" spans="1:11" s="2" customFormat="1" ht="16.5" customHeight="1" thickBot="1">
      <c r="A5" s="78" t="str">
        <f>Подготовка!$A$10</f>
        <v>6-8 июля 2007</v>
      </c>
      <c r="B5" s="125"/>
      <c r="C5" s="125" t="str">
        <f>Подготовка!$C$10</f>
        <v>Селена, Черкассы</v>
      </c>
      <c r="D5" s="125"/>
      <c r="E5" s="125">
        <f>Подготовка!$D$10</f>
        <v>0</v>
      </c>
      <c r="F5" s="94">
        <f>Подготовка!$C$12</f>
        <v>0</v>
      </c>
      <c r="G5" s="127"/>
      <c r="H5" s="125"/>
      <c r="I5" s="493" t="s">
        <v>285</v>
      </c>
      <c r="J5" s="493"/>
      <c r="K5" s="493"/>
    </row>
    <row r="6" spans="1:11" s="322" customFormat="1" ht="17.25">
      <c r="A6" s="340"/>
      <c r="B6" s="323" t="s">
        <v>88</v>
      </c>
      <c r="C6" s="323" t="s">
        <v>89</v>
      </c>
      <c r="D6" s="323" t="s">
        <v>90</v>
      </c>
      <c r="E6" s="323" t="s">
        <v>91</v>
      </c>
      <c r="F6" s="323" t="s">
        <v>105</v>
      </c>
      <c r="G6" s="323" t="s">
        <v>106</v>
      </c>
      <c r="H6" s="323" t="s">
        <v>107</v>
      </c>
      <c r="I6" s="323" t="s">
        <v>88</v>
      </c>
      <c r="J6" s="323" t="s">
        <v>89</v>
      </c>
      <c r="K6" s="323" t="s">
        <v>90</v>
      </c>
    </row>
    <row r="7" spans="1:11" s="38" customFormat="1" ht="10.5" customHeight="1">
      <c r="A7" s="324"/>
      <c r="B7" s="434" t="s">
        <v>231</v>
      </c>
      <c r="C7" s="439" t="s">
        <v>231</v>
      </c>
      <c r="D7" s="439" t="s">
        <v>231</v>
      </c>
      <c r="E7" s="439" t="s">
        <v>231</v>
      </c>
      <c r="F7" s="439" t="s">
        <v>231</v>
      </c>
      <c r="G7" s="439" t="s">
        <v>231</v>
      </c>
      <c r="H7" s="439" t="s">
        <v>231</v>
      </c>
      <c r="I7" s="439" t="s">
        <v>231</v>
      </c>
      <c r="J7" s="439" t="s">
        <v>231</v>
      </c>
      <c r="K7" s="439" t="s">
        <v>231</v>
      </c>
    </row>
    <row r="8" spans="1:11" s="2" customFormat="1" ht="10.5" customHeight="1">
      <c r="A8" s="325" t="s">
        <v>94</v>
      </c>
      <c r="B8" s="435" t="s">
        <v>179</v>
      </c>
      <c r="C8" s="343" t="s">
        <v>183</v>
      </c>
      <c r="D8" s="343" t="s">
        <v>341</v>
      </c>
      <c r="E8" s="343" t="s">
        <v>306</v>
      </c>
      <c r="F8" s="343" t="s">
        <v>186</v>
      </c>
      <c r="G8" s="343" t="s">
        <v>193</v>
      </c>
      <c r="H8" s="343" t="s">
        <v>192</v>
      </c>
      <c r="I8" s="343" t="s">
        <v>238</v>
      </c>
      <c r="J8" s="343" t="s">
        <v>257</v>
      </c>
      <c r="K8" s="343" t="s">
        <v>242</v>
      </c>
    </row>
    <row r="9" spans="1:11" s="2" customFormat="1" ht="10.5" customHeight="1">
      <c r="A9" s="326"/>
      <c r="B9" s="435" t="s">
        <v>205</v>
      </c>
      <c r="C9" s="343" t="s">
        <v>209</v>
      </c>
      <c r="D9" s="343" t="s">
        <v>206</v>
      </c>
      <c r="E9" s="343" t="s">
        <v>217</v>
      </c>
      <c r="F9" s="343" t="s">
        <v>307</v>
      </c>
      <c r="G9" s="343" t="s">
        <v>219</v>
      </c>
      <c r="H9" s="343" t="s">
        <v>218</v>
      </c>
      <c r="I9" s="343" t="s">
        <v>239</v>
      </c>
      <c r="J9" s="343" t="s">
        <v>258</v>
      </c>
      <c r="K9" s="343" t="s">
        <v>243</v>
      </c>
    </row>
    <row r="10" spans="1:11" s="18" customFormat="1" ht="10.5" customHeight="1">
      <c r="A10" s="326"/>
      <c r="B10" s="436" t="s">
        <v>59</v>
      </c>
      <c r="C10" s="345" t="s">
        <v>59</v>
      </c>
      <c r="D10" s="345" t="s">
        <v>59</v>
      </c>
      <c r="E10" s="345" t="s">
        <v>59</v>
      </c>
      <c r="F10" s="345" t="s">
        <v>59</v>
      </c>
      <c r="G10" s="345" t="s">
        <v>59</v>
      </c>
      <c r="H10" s="345" t="s">
        <v>59</v>
      </c>
      <c r="I10" s="345" t="s">
        <v>59</v>
      </c>
      <c r="J10" s="345" t="s">
        <v>59</v>
      </c>
      <c r="K10" s="345" t="s">
        <v>59</v>
      </c>
    </row>
    <row r="11" spans="1:11" s="2" customFormat="1" ht="10.5" customHeight="1">
      <c r="A11" s="326"/>
      <c r="B11" s="435" t="s">
        <v>145</v>
      </c>
      <c r="C11" s="343" t="s">
        <v>171</v>
      </c>
      <c r="D11" s="343" t="s">
        <v>182</v>
      </c>
      <c r="E11" s="343" t="s">
        <v>195</v>
      </c>
      <c r="F11" s="343" t="s">
        <v>194</v>
      </c>
      <c r="G11" s="343" t="s">
        <v>176</v>
      </c>
      <c r="H11" s="343" t="s">
        <v>188</v>
      </c>
      <c r="I11" s="343" t="s">
        <v>137</v>
      </c>
      <c r="J11" s="343" t="s">
        <v>246</v>
      </c>
      <c r="K11" s="343" t="s">
        <v>263</v>
      </c>
    </row>
    <row r="12" spans="1:11" s="2" customFormat="1" ht="10.5" customHeight="1">
      <c r="A12" s="326"/>
      <c r="B12" s="435" t="s">
        <v>170</v>
      </c>
      <c r="C12" s="343" t="s">
        <v>197</v>
      </c>
      <c r="D12" s="343" t="s">
        <v>208</v>
      </c>
      <c r="E12" s="343" t="s">
        <v>221</v>
      </c>
      <c r="F12" s="343" t="s">
        <v>220</v>
      </c>
      <c r="G12" s="343" t="s">
        <v>202</v>
      </c>
      <c r="H12" s="343" t="s">
        <v>214</v>
      </c>
      <c r="I12" s="343" t="s">
        <v>252</v>
      </c>
      <c r="J12" s="343" t="s">
        <v>247</v>
      </c>
      <c r="K12" s="343" t="s">
        <v>264</v>
      </c>
    </row>
    <row r="13" spans="1:11" s="86" customFormat="1" ht="10.5" customHeight="1">
      <c r="A13" s="347"/>
      <c r="B13" s="437"/>
      <c r="C13" s="348"/>
      <c r="D13" s="348"/>
      <c r="E13" s="348"/>
      <c r="F13" s="348"/>
      <c r="G13" s="348"/>
      <c r="H13" s="348"/>
      <c r="I13" s="348"/>
      <c r="J13" s="348"/>
      <c r="K13" s="348"/>
    </row>
    <row r="14" spans="1:11" s="86" customFormat="1" ht="10.5" customHeight="1">
      <c r="A14" s="324"/>
      <c r="B14" s="438" t="s">
        <v>93</v>
      </c>
      <c r="C14" s="341" t="s">
        <v>93</v>
      </c>
      <c r="D14" s="341" t="s">
        <v>93</v>
      </c>
      <c r="E14" s="341" t="s">
        <v>93</v>
      </c>
      <c r="F14" s="341" t="s">
        <v>93</v>
      </c>
      <c r="G14" s="341" t="s">
        <v>93</v>
      </c>
      <c r="H14" s="341" t="s">
        <v>93</v>
      </c>
      <c r="I14" s="439" t="s">
        <v>93</v>
      </c>
      <c r="J14" s="341" t="s">
        <v>93</v>
      </c>
      <c r="K14" s="341" t="s">
        <v>93</v>
      </c>
    </row>
    <row r="15" spans="1:11" s="2" customFormat="1" ht="10.5" customHeight="1">
      <c r="A15" s="325" t="s">
        <v>95</v>
      </c>
      <c r="B15" s="435" t="s">
        <v>172</v>
      </c>
      <c r="C15" s="343" t="s">
        <v>135</v>
      </c>
      <c r="D15" s="343" t="s">
        <v>133</v>
      </c>
      <c r="E15" s="343" t="s">
        <v>189</v>
      </c>
      <c r="F15" s="343" t="s">
        <v>131</v>
      </c>
      <c r="G15" s="343" t="s">
        <v>121</v>
      </c>
      <c r="H15" s="343" t="s">
        <v>126</v>
      </c>
      <c r="I15" s="343" t="s">
        <v>265</v>
      </c>
      <c r="J15" s="343" t="s">
        <v>248</v>
      </c>
      <c r="K15" s="343" t="s">
        <v>250</v>
      </c>
    </row>
    <row r="16" spans="1:11" s="2" customFormat="1" ht="10.5" customHeight="1">
      <c r="A16" s="326"/>
      <c r="B16" s="435" t="s">
        <v>198</v>
      </c>
      <c r="C16" s="343" t="s">
        <v>161</v>
      </c>
      <c r="D16" s="343" t="s">
        <v>159</v>
      </c>
      <c r="E16" s="343" t="s">
        <v>215</v>
      </c>
      <c r="F16" s="343" t="s">
        <v>157</v>
      </c>
      <c r="G16" s="343" t="s">
        <v>147</v>
      </c>
      <c r="H16" s="343" t="s">
        <v>152</v>
      </c>
      <c r="I16" s="343" t="s">
        <v>266</v>
      </c>
      <c r="J16" s="343" t="s">
        <v>249</v>
      </c>
      <c r="K16" s="343" t="s">
        <v>251</v>
      </c>
    </row>
    <row r="17" spans="1:11" s="18" customFormat="1" ht="10.5" customHeight="1">
      <c r="A17" s="326"/>
      <c r="B17" s="436" t="s">
        <v>59</v>
      </c>
      <c r="C17" s="345" t="s">
        <v>59</v>
      </c>
      <c r="D17" s="345" t="s">
        <v>59</v>
      </c>
      <c r="E17" s="345" t="s">
        <v>59</v>
      </c>
      <c r="F17" s="345" t="s">
        <v>59</v>
      </c>
      <c r="G17" s="345" t="s">
        <v>59</v>
      </c>
      <c r="H17" s="345" t="s">
        <v>59</v>
      </c>
      <c r="I17" s="345" t="s">
        <v>59</v>
      </c>
      <c r="J17" s="345" t="s">
        <v>59</v>
      </c>
      <c r="K17" s="345" t="s">
        <v>59</v>
      </c>
    </row>
    <row r="18" spans="1:11" s="2" customFormat="1" ht="10.5" customHeight="1">
      <c r="A18" s="326"/>
      <c r="B18" s="435" t="s">
        <v>175</v>
      </c>
      <c r="C18" s="343" t="s">
        <v>138</v>
      </c>
      <c r="D18" s="343" t="s">
        <v>190</v>
      </c>
      <c r="E18" s="343" t="s">
        <v>144</v>
      </c>
      <c r="F18" s="444" t="s">
        <v>308</v>
      </c>
      <c r="G18" s="343" t="s">
        <v>124</v>
      </c>
      <c r="H18" s="343" t="s">
        <v>173</v>
      </c>
      <c r="I18" s="343" t="s">
        <v>220</v>
      </c>
      <c r="J18" s="343" t="s">
        <v>269</v>
      </c>
      <c r="K18" s="343" t="s">
        <v>284</v>
      </c>
    </row>
    <row r="19" spans="1:11" s="2" customFormat="1" ht="10.5" customHeight="1">
      <c r="A19" s="326"/>
      <c r="B19" s="435" t="s">
        <v>201</v>
      </c>
      <c r="C19" s="343" t="s">
        <v>137</v>
      </c>
      <c r="D19" s="343" t="s">
        <v>216</v>
      </c>
      <c r="E19" s="343" t="s">
        <v>169</v>
      </c>
      <c r="F19" s="444" t="s">
        <v>309</v>
      </c>
      <c r="G19" s="343" t="s">
        <v>150</v>
      </c>
      <c r="H19" s="343" t="s">
        <v>199</v>
      </c>
      <c r="I19" s="343" t="s">
        <v>190</v>
      </c>
      <c r="J19" s="343" t="s">
        <v>270</v>
      </c>
      <c r="K19" s="343" t="s">
        <v>279</v>
      </c>
    </row>
    <row r="20" spans="1:11" s="2" customFormat="1" ht="10.5" customHeight="1">
      <c r="A20" s="347"/>
      <c r="B20" s="437"/>
      <c r="C20" s="348"/>
      <c r="D20" s="348"/>
      <c r="E20" s="348"/>
      <c r="F20" s="348"/>
      <c r="G20" s="348"/>
      <c r="H20" s="348"/>
      <c r="I20" s="348"/>
      <c r="J20" s="348"/>
      <c r="K20" s="348"/>
    </row>
    <row r="21" spans="1:11" s="86" customFormat="1" ht="10.5" customHeight="1">
      <c r="A21" s="324"/>
      <c r="B21" s="440" t="s">
        <v>234</v>
      </c>
      <c r="C21" s="342" t="s">
        <v>234</v>
      </c>
      <c r="D21" s="342" t="s">
        <v>234</v>
      </c>
      <c r="E21" s="342" t="s">
        <v>234</v>
      </c>
      <c r="F21" s="342" t="s">
        <v>234</v>
      </c>
      <c r="G21" s="342" t="s">
        <v>234</v>
      </c>
      <c r="H21" s="341" t="s">
        <v>234</v>
      </c>
      <c r="I21" s="341" t="s">
        <v>93</v>
      </c>
      <c r="J21" s="342" t="s">
        <v>93</v>
      </c>
      <c r="K21" s="341" t="s">
        <v>93</v>
      </c>
    </row>
    <row r="22" spans="1:11" s="2" customFormat="1" ht="10.5" customHeight="1">
      <c r="A22" s="325" t="s">
        <v>96</v>
      </c>
      <c r="B22" s="445" t="s">
        <v>312</v>
      </c>
      <c r="C22" s="343" t="s">
        <v>315</v>
      </c>
      <c r="D22" s="343" t="s">
        <v>129</v>
      </c>
      <c r="E22" s="343" t="s">
        <v>136</v>
      </c>
      <c r="F22" s="343" t="s">
        <v>139</v>
      </c>
      <c r="G22" s="343" t="s">
        <v>120</v>
      </c>
      <c r="H22" s="343" t="s">
        <v>137</v>
      </c>
      <c r="I22" s="343" t="s">
        <v>282</v>
      </c>
      <c r="J22" s="343" t="s">
        <v>253</v>
      </c>
      <c r="K22" s="343"/>
    </row>
    <row r="23" spans="1:11" s="2" customFormat="1" ht="10.5" customHeight="1">
      <c r="A23" s="326"/>
      <c r="B23" s="445" t="s">
        <v>313</v>
      </c>
      <c r="C23" s="343" t="s">
        <v>316</v>
      </c>
      <c r="D23" s="343" t="s">
        <v>155</v>
      </c>
      <c r="E23" s="343" t="s">
        <v>162</v>
      </c>
      <c r="F23" s="343" t="s">
        <v>164</v>
      </c>
      <c r="G23" s="343" t="s">
        <v>146</v>
      </c>
      <c r="H23" s="343" t="s">
        <v>163</v>
      </c>
      <c r="I23" s="343" t="s">
        <v>283</v>
      </c>
      <c r="J23" s="343" t="s">
        <v>254</v>
      </c>
      <c r="K23" s="343"/>
    </row>
    <row r="24" spans="1:11" s="18" customFormat="1" ht="10.5" customHeight="1">
      <c r="A24" s="326"/>
      <c r="B24" s="436" t="s">
        <v>59</v>
      </c>
      <c r="C24" s="345" t="s">
        <v>59</v>
      </c>
      <c r="D24" s="345" t="s">
        <v>59</v>
      </c>
      <c r="E24" s="436" t="s">
        <v>59</v>
      </c>
      <c r="F24" s="345" t="s">
        <v>59</v>
      </c>
      <c r="G24" s="345" t="s">
        <v>59</v>
      </c>
      <c r="H24" s="345" t="s">
        <v>59</v>
      </c>
      <c r="I24" s="436" t="s">
        <v>59</v>
      </c>
      <c r="J24" s="345" t="s">
        <v>59</v>
      </c>
      <c r="K24" s="345" t="s">
        <v>59</v>
      </c>
    </row>
    <row r="25" spans="1:11" s="2" customFormat="1" ht="10.5" customHeight="1">
      <c r="A25" s="326"/>
      <c r="B25" s="445" t="s">
        <v>314</v>
      </c>
      <c r="C25" s="331" t="s">
        <v>317</v>
      </c>
      <c r="D25" s="343" t="s">
        <v>305</v>
      </c>
      <c r="E25" s="435" t="s">
        <v>125</v>
      </c>
      <c r="F25" s="343" t="s">
        <v>127</v>
      </c>
      <c r="G25" s="343" t="s">
        <v>130</v>
      </c>
      <c r="H25" s="343" t="s">
        <v>181</v>
      </c>
      <c r="I25" s="435" t="s">
        <v>240</v>
      </c>
      <c r="J25" s="343" t="s">
        <v>255</v>
      </c>
      <c r="K25" s="343"/>
    </row>
    <row r="26" spans="1:11" s="2" customFormat="1" ht="10.5" customHeight="1">
      <c r="A26" s="326"/>
      <c r="B26" s="445" t="s">
        <v>319</v>
      </c>
      <c r="C26" s="331" t="s">
        <v>318</v>
      </c>
      <c r="D26" s="343" t="s">
        <v>149</v>
      </c>
      <c r="E26" s="435" t="s">
        <v>151</v>
      </c>
      <c r="F26" s="343" t="s">
        <v>153</v>
      </c>
      <c r="G26" s="343" t="s">
        <v>156</v>
      </c>
      <c r="H26" s="343" t="s">
        <v>207</v>
      </c>
      <c r="I26" s="435" t="s">
        <v>241</v>
      </c>
      <c r="J26" s="343" t="s">
        <v>256</v>
      </c>
      <c r="K26" s="343"/>
    </row>
    <row r="27" spans="1:11" s="2" customFormat="1" ht="10.5" customHeight="1">
      <c r="A27" s="347"/>
      <c r="B27" s="437"/>
      <c r="C27" s="348"/>
      <c r="D27" s="348"/>
      <c r="E27" s="348"/>
      <c r="F27" s="348"/>
      <c r="G27" s="348"/>
      <c r="H27" s="348"/>
      <c r="I27" s="348"/>
      <c r="J27" s="348"/>
      <c r="K27" s="348"/>
    </row>
    <row r="28" spans="1:11" s="86" customFormat="1" ht="10.5" customHeight="1">
      <c r="A28" s="324"/>
      <c r="B28" s="440" t="s">
        <v>93</v>
      </c>
      <c r="C28" s="342" t="s">
        <v>93</v>
      </c>
      <c r="D28" s="342" t="s">
        <v>93</v>
      </c>
      <c r="E28" s="342" t="s">
        <v>93</v>
      </c>
      <c r="F28" s="342" t="s">
        <v>93</v>
      </c>
      <c r="G28" s="342" t="s">
        <v>93</v>
      </c>
      <c r="H28" s="341" t="s">
        <v>93</v>
      </c>
      <c r="I28" s="341" t="s">
        <v>93</v>
      </c>
      <c r="J28" s="342" t="s">
        <v>93</v>
      </c>
      <c r="K28" s="341" t="s">
        <v>93</v>
      </c>
    </row>
    <row r="29" spans="1:11" s="2" customFormat="1" ht="10.5" customHeight="1">
      <c r="A29" s="325" t="s">
        <v>97</v>
      </c>
      <c r="B29" s="445" t="s">
        <v>320</v>
      </c>
      <c r="C29" s="331" t="s">
        <v>324</v>
      </c>
      <c r="D29" s="331" t="s">
        <v>143</v>
      </c>
      <c r="E29" s="331" t="s">
        <v>337</v>
      </c>
      <c r="F29" s="331"/>
      <c r="G29" s="331" t="s">
        <v>328</v>
      </c>
      <c r="H29" s="331" t="s">
        <v>334</v>
      </c>
      <c r="I29" s="343"/>
      <c r="J29" s="343" t="s">
        <v>275</v>
      </c>
      <c r="K29" s="343"/>
    </row>
    <row r="30" spans="1:11" s="2" customFormat="1" ht="10.5" customHeight="1">
      <c r="A30" s="326"/>
      <c r="B30" s="445" t="s">
        <v>321</v>
      </c>
      <c r="C30" s="331" t="s">
        <v>325</v>
      </c>
      <c r="D30" s="331" t="s">
        <v>168</v>
      </c>
      <c r="E30" s="331" t="s">
        <v>338</v>
      </c>
      <c r="F30" s="331"/>
      <c r="G30" s="331" t="s">
        <v>329</v>
      </c>
      <c r="H30" s="331"/>
      <c r="I30" s="343"/>
      <c r="J30" s="343" t="s">
        <v>276</v>
      </c>
      <c r="K30" s="343"/>
    </row>
    <row r="31" spans="1:11" s="18" customFormat="1" ht="10.5" customHeight="1">
      <c r="A31" s="326"/>
      <c r="B31" s="436" t="s">
        <v>59</v>
      </c>
      <c r="C31" s="345" t="s">
        <v>59</v>
      </c>
      <c r="D31" s="345" t="s">
        <v>59</v>
      </c>
      <c r="E31" s="345" t="s">
        <v>59</v>
      </c>
      <c r="F31" s="345" t="s">
        <v>59</v>
      </c>
      <c r="G31" s="345" t="s">
        <v>59</v>
      </c>
      <c r="H31" s="345" t="s">
        <v>59</v>
      </c>
      <c r="I31" s="345" t="s">
        <v>59</v>
      </c>
      <c r="J31" s="345" t="s">
        <v>59</v>
      </c>
      <c r="K31" s="345" t="s">
        <v>59</v>
      </c>
    </row>
    <row r="32" spans="1:11" s="2" customFormat="1" ht="10.5" customHeight="1">
      <c r="A32" s="326"/>
      <c r="B32" s="445" t="s">
        <v>322</v>
      </c>
      <c r="C32" s="331" t="s">
        <v>332</v>
      </c>
      <c r="D32" s="331" t="s">
        <v>335</v>
      </c>
      <c r="E32" s="343" t="s">
        <v>339</v>
      </c>
      <c r="F32" s="343"/>
      <c r="G32" s="331" t="s">
        <v>326</v>
      </c>
      <c r="H32" s="343" t="s">
        <v>330</v>
      </c>
      <c r="I32" s="343"/>
      <c r="J32" s="343" t="s">
        <v>310</v>
      </c>
      <c r="K32" s="343"/>
    </row>
    <row r="33" spans="1:11" s="2" customFormat="1" ht="10.5" customHeight="1">
      <c r="A33" s="326"/>
      <c r="B33" s="445" t="s">
        <v>323</v>
      </c>
      <c r="C33" s="331" t="s">
        <v>333</v>
      </c>
      <c r="D33" s="331" t="s">
        <v>336</v>
      </c>
      <c r="E33" s="343" t="s">
        <v>340</v>
      </c>
      <c r="F33" s="343"/>
      <c r="G33" s="331" t="s">
        <v>327</v>
      </c>
      <c r="H33" s="343" t="s">
        <v>331</v>
      </c>
      <c r="I33" s="343"/>
      <c r="J33" s="343" t="s">
        <v>311</v>
      </c>
      <c r="K33" s="343"/>
    </row>
    <row r="34" spans="1:11" s="2" customFormat="1" ht="10.5" customHeight="1">
      <c r="A34" s="347"/>
      <c r="B34" s="437"/>
      <c r="C34" s="348"/>
      <c r="D34" s="348"/>
      <c r="E34" s="348"/>
      <c r="F34" s="348"/>
      <c r="G34" s="348"/>
      <c r="H34" s="348"/>
      <c r="I34" s="348"/>
      <c r="J34" s="348"/>
      <c r="K34" s="348"/>
    </row>
    <row r="35" spans="1:11" s="86" customFormat="1" ht="10.5" customHeight="1">
      <c r="A35" s="324"/>
      <c r="B35" s="440" t="s">
        <v>93</v>
      </c>
      <c r="C35" s="342" t="s">
        <v>93</v>
      </c>
      <c r="D35" s="342" t="s">
        <v>93</v>
      </c>
      <c r="E35" s="342" t="s">
        <v>93</v>
      </c>
      <c r="F35" s="342" t="s">
        <v>93</v>
      </c>
      <c r="G35" s="342" t="s">
        <v>93</v>
      </c>
      <c r="H35" s="341" t="s">
        <v>93</v>
      </c>
      <c r="I35" s="341" t="s">
        <v>93</v>
      </c>
      <c r="J35" s="342" t="s">
        <v>93</v>
      </c>
      <c r="K35" s="341" t="s">
        <v>93</v>
      </c>
    </row>
    <row r="36" spans="1:11" s="2" customFormat="1" ht="10.5" customHeight="1">
      <c r="A36" s="325" t="s">
        <v>98</v>
      </c>
      <c r="B36" s="435"/>
      <c r="C36" s="343"/>
      <c r="D36" s="343"/>
      <c r="E36" s="343"/>
      <c r="F36" s="343"/>
      <c r="G36" s="343"/>
      <c r="H36" s="343"/>
      <c r="I36" s="343"/>
      <c r="J36" s="343"/>
      <c r="K36" s="343"/>
    </row>
    <row r="37" spans="1:11" s="2" customFormat="1" ht="10.5" customHeight="1">
      <c r="A37" s="326"/>
      <c r="B37" s="435"/>
      <c r="C37" s="343"/>
      <c r="D37" s="343"/>
      <c r="E37" s="343"/>
      <c r="F37" s="343"/>
      <c r="G37" s="343"/>
      <c r="H37" s="343"/>
      <c r="I37" s="343"/>
      <c r="J37" s="343"/>
      <c r="K37" s="343"/>
    </row>
    <row r="38" spans="1:11" s="18" customFormat="1" ht="10.5" customHeight="1">
      <c r="A38" s="326"/>
      <c r="B38" s="436" t="s">
        <v>59</v>
      </c>
      <c r="C38" s="345" t="s">
        <v>59</v>
      </c>
      <c r="D38" s="345" t="s">
        <v>59</v>
      </c>
      <c r="E38" s="345" t="s">
        <v>59</v>
      </c>
      <c r="F38" s="345" t="s">
        <v>59</v>
      </c>
      <c r="G38" s="345" t="s">
        <v>59</v>
      </c>
      <c r="H38" s="345" t="s">
        <v>59</v>
      </c>
      <c r="I38" s="345" t="s">
        <v>59</v>
      </c>
      <c r="J38" s="345" t="s">
        <v>59</v>
      </c>
      <c r="K38" s="345" t="s">
        <v>59</v>
      </c>
    </row>
    <row r="39" spans="1:11" s="2" customFormat="1" ht="10.5" customHeight="1">
      <c r="A39" s="326"/>
      <c r="B39" s="435"/>
      <c r="C39" s="343"/>
      <c r="D39" s="343"/>
      <c r="E39" s="343"/>
      <c r="F39" s="343"/>
      <c r="G39" s="343"/>
      <c r="H39" s="331"/>
      <c r="I39" s="343"/>
      <c r="J39" s="343"/>
      <c r="K39" s="343"/>
    </row>
    <row r="40" spans="1:11" s="2" customFormat="1" ht="10.5" customHeight="1">
      <c r="A40" s="326"/>
      <c r="B40" s="435"/>
      <c r="C40" s="343"/>
      <c r="D40" s="343"/>
      <c r="E40" s="343"/>
      <c r="F40" s="343"/>
      <c r="G40" s="343"/>
      <c r="H40" s="331"/>
      <c r="I40" s="343"/>
      <c r="J40" s="343"/>
      <c r="K40" s="343"/>
    </row>
    <row r="41" spans="1:11" s="2" customFormat="1" ht="10.5" customHeight="1">
      <c r="A41" s="347"/>
      <c r="B41" s="437"/>
      <c r="C41" s="348"/>
      <c r="D41" s="348"/>
      <c r="E41" s="348"/>
      <c r="F41" s="348"/>
      <c r="G41" s="348"/>
      <c r="H41" s="348"/>
      <c r="I41" s="348"/>
      <c r="J41" s="348"/>
      <c r="K41" s="348"/>
    </row>
    <row r="42" spans="1:11" ht="12.75">
      <c r="A42" s="324"/>
      <c r="B42" s="440" t="s">
        <v>289</v>
      </c>
      <c r="C42" s="342" t="s">
        <v>289</v>
      </c>
      <c r="D42" s="342" t="s">
        <v>289</v>
      </c>
      <c r="E42" s="342" t="s">
        <v>289</v>
      </c>
      <c r="F42" s="342" t="s">
        <v>289</v>
      </c>
      <c r="G42" s="342" t="s">
        <v>289</v>
      </c>
      <c r="H42" s="342" t="s">
        <v>289</v>
      </c>
      <c r="I42" s="434" t="s">
        <v>291</v>
      </c>
      <c r="J42" s="434" t="s">
        <v>291</v>
      </c>
      <c r="K42" s="434"/>
    </row>
    <row r="43" spans="1:11" ht="12.75">
      <c r="A43" s="325" t="s">
        <v>99</v>
      </c>
      <c r="B43" s="435"/>
      <c r="C43" s="343"/>
      <c r="D43" s="343"/>
      <c r="E43" s="343"/>
      <c r="F43" s="343"/>
      <c r="G43" s="343"/>
      <c r="H43" s="432"/>
      <c r="I43" s="435"/>
      <c r="J43" s="343"/>
      <c r="K43" s="343"/>
    </row>
    <row r="44" spans="1:11" ht="12.75">
      <c r="A44" s="326"/>
      <c r="B44" s="435"/>
      <c r="C44" s="343"/>
      <c r="D44" s="343"/>
      <c r="E44" s="343"/>
      <c r="F44" s="343"/>
      <c r="G44" s="343"/>
      <c r="H44" s="432"/>
      <c r="I44" s="435"/>
      <c r="J44" s="343"/>
      <c r="K44" s="343"/>
    </row>
    <row r="45" spans="1:11" ht="12.75">
      <c r="A45" s="326"/>
      <c r="B45" s="436" t="s">
        <v>59</v>
      </c>
      <c r="C45" s="345" t="s">
        <v>59</v>
      </c>
      <c r="D45" s="345" t="s">
        <v>59</v>
      </c>
      <c r="E45" s="345" t="s">
        <v>59</v>
      </c>
      <c r="F45" s="345" t="s">
        <v>59</v>
      </c>
      <c r="G45" s="345" t="s">
        <v>59</v>
      </c>
      <c r="H45" s="433" t="s">
        <v>59</v>
      </c>
      <c r="I45" s="436" t="s">
        <v>59</v>
      </c>
      <c r="J45" s="345" t="s">
        <v>59</v>
      </c>
      <c r="K45" s="345" t="s">
        <v>59</v>
      </c>
    </row>
    <row r="46" spans="1:11" ht="12.75">
      <c r="A46" s="326"/>
      <c r="B46" s="435"/>
      <c r="C46" s="343"/>
      <c r="D46" s="343"/>
      <c r="E46" s="343"/>
      <c r="F46" s="343"/>
      <c r="G46" s="343"/>
      <c r="H46" s="432"/>
      <c r="I46" s="435"/>
      <c r="J46" s="343"/>
      <c r="K46" s="343"/>
    </row>
    <row r="47" spans="1:11" ht="12.75">
      <c r="A47" s="326"/>
      <c r="B47" s="435"/>
      <c r="C47" s="343"/>
      <c r="D47" s="343"/>
      <c r="E47" s="343"/>
      <c r="F47" s="343"/>
      <c r="G47" s="343"/>
      <c r="H47" s="432"/>
      <c r="I47" s="435"/>
      <c r="J47" s="343"/>
      <c r="K47" s="343"/>
    </row>
    <row r="48" spans="1:11" ht="12.75">
      <c r="A48" s="347"/>
      <c r="B48" s="437"/>
      <c r="C48" s="348"/>
      <c r="D48" s="348"/>
      <c r="E48" s="348"/>
      <c r="F48" s="348"/>
      <c r="G48" s="348"/>
      <c r="H48" s="348"/>
      <c r="I48" s="437"/>
      <c r="J48" s="348"/>
      <c r="K48" s="348"/>
    </row>
    <row r="49" spans="1:11" ht="12.75">
      <c r="A49" s="324"/>
      <c r="B49" s="440" t="s">
        <v>93</v>
      </c>
      <c r="C49" s="342" t="s">
        <v>93</v>
      </c>
      <c r="D49" s="342" t="s">
        <v>93</v>
      </c>
      <c r="E49" s="342" t="s">
        <v>93</v>
      </c>
      <c r="F49" s="342" t="s">
        <v>93</v>
      </c>
      <c r="G49" s="342" t="s">
        <v>93</v>
      </c>
      <c r="H49" s="431" t="s">
        <v>93</v>
      </c>
      <c r="I49" s="438" t="s">
        <v>93</v>
      </c>
      <c r="J49" s="342" t="s">
        <v>93</v>
      </c>
      <c r="K49" s="341" t="s">
        <v>93</v>
      </c>
    </row>
    <row r="50" spans="1:11" ht="12.75">
      <c r="A50" s="325" t="s">
        <v>228</v>
      </c>
      <c r="B50" s="435"/>
      <c r="C50" s="343"/>
      <c r="D50" s="343"/>
      <c r="E50" s="343"/>
      <c r="F50" s="343"/>
      <c r="G50" s="343"/>
      <c r="H50" s="432"/>
      <c r="I50" s="435"/>
      <c r="J50" s="343"/>
      <c r="K50" s="343"/>
    </row>
    <row r="51" spans="1:11" ht="12.75">
      <c r="A51" s="326"/>
      <c r="B51" s="435"/>
      <c r="C51" s="343"/>
      <c r="D51" s="343"/>
      <c r="E51" s="343"/>
      <c r="F51" s="343"/>
      <c r="G51" s="343"/>
      <c r="H51" s="432"/>
      <c r="I51" s="435"/>
      <c r="J51" s="343"/>
      <c r="K51" s="343"/>
    </row>
    <row r="52" spans="1:11" ht="12.75">
      <c r="A52" s="326"/>
      <c r="B52" s="436" t="s">
        <v>59</v>
      </c>
      <c r="C52" s="345" t="s">
        <v>59</v>
      </c>
      <c r="D52" s="345" t="s">
        <v>59</v>
      </c>
      <c r="E52" s="345" t="s">
        <v>59</v>
      </c>
      <c r="F52" s="345" t="s">
        <v>59</v>
      </c>
      <c r="G52" s="345" t="s">
        <v>59</v>
      </c>
      <c r="H52" s="433" t="s">
        <v>59</v>
      </c>
      <c r="I52" s="436" t="s">
        <v>59</v>
      </c>
      <c r="J52" s="345" t="s">
        <v>59</v>
      </c>
      <c r="K52" s="345" t="s">
        <v>59</v>
      </c>
    </row>
    <row r="53" spans="1:11" ht="12.75">
      <c r="A53" s="326"/>
      <c r="B53" s="435"/>
      <c r="C53" s="343"/>
      <c r="D53" s="343"/>
      <c r="E53" s="343"/>
      <c r="F53" s="343"/>
      <c r="G53" s="343"/>
      <c r="H53" s="432"/>
      <c r="I53" s="435"/>
      <c r="J53" s="343"/>
      <c r="K53" s="343"/>
    </row>
    <row r="54" spans="1:11" ht="12.75">
      <c r="A54" s="326"/>
      <c r="B54" s="435"/>
      <c r="C54" s="343"/>
      <c r="D54" s="343"/>
      <c r="E54" s="343"/>
      <c r="F54" s="343"/>
      <c r="G54" s="343"/>
      <c r="H54" s="432"/>
      <c r="I54" s="435"/>
      <c r="J54" s="343"/>
      <c r="K54" s="343"/>
    </row>
    <row r="55" spans="1:11" ht="12.75">
      <c r="A55" s="347"/>
      <c r="B55" s="437"/>
      <c r="C55" s="348"/>
      <c r="D55" s="348"/>
      <c r="E55" s="348"/>
      <c r="F55" s="348"/>
      <c r="G55" s="348"/>
      <c r="H55" s="348"/>
      <c r="I55" s="437"/>
      <c r="J55" s="348"/>
      <c r="K55" s="348"/>
    </row>
  </sheetData>
  <sheetProtection/>
  <mergeCells count="1">
    <mergeCell ref="I5:K5"/>
  </mergeCells>
  <dataValidations count="1">
    <dataValidation allowBlank="1" showInputMessage="1" sqref="B39:K40 B11:K12 B15:K16 B46:K47 B36:K37 B50:K51 B53:K54 B8:K9 B18:K19 B25:K26 B43:K44 B22:K23 B32:K33 B29:K30"/>
  </dataValidations>
  <printOptions horizontalCentered="1"/>
  <pageMargins left="0.35" right="0.35" top="0.39" bottom="0.39" header="0" footer="0"/>
  <pageSetup fitToHeight="1" fitToWidth="1" horizontalDpi="200" verticalDpi="200" orientation="landscape" paperSize="9" scale="80" r:id="rId1"/>
</worksheet>
</file>

<file path=xl/worksheets/sheet10.xml><?xml version="1.0" encoding="utf-8"?>
<worksheet xmlns="http://schemas.openxmlformats.org/spreadsheetml/2006/main" xmlns:r="http://schemas.openxmlformats.org/officeDocument/2006/relationships">
  <sheetPr codeName="Sheet34"/>
  <dimension ref="A1:T379"/>
  <sheetViews>
    <sheetView showGridLines="0" showZeros="0" zoomScalePageLayoutView="0" workbookViewId="0" topLeftCell="A241">
      <selection activeCell="P350" sqref="P35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14" customWidth="1"/>
    <col min="10" max="10" width="10.7109375" style="0" customWidth="1"/>
    <col min="11" max="11" width="1.7109375" style="114" customWidth="1"/>
    <col min="12" max="12" width="10.7109375" style="0" customWidth="1"/>
    <col min="13" max="13" width="1.7109375" style="115" customWidth="1"/>
    <col min="14" max="14" width="10.7109375" style="0" customWidth="1"/>
    <col min="15" max="15" width="1.7109375" style="114" customWidth="1"/>
    <col min="16" max="16" width="10.7109375" style="0" customWidth="1"/>
    <col min="17" max="17" width="1.7109375" style="115" customWidth="1"/>
    <col min="19" max="19" width="8.7109375" style="0" customWidth="1"/>
    <col min="20" max="20" width="8.8515625" style="0" hidden="1" customWidth="1"/>
    <col min="21" max="21" width="5.7109375" style="0" customWidth="1"/>
  </cols>
  <sheetData>
    <row r="1" spans="1:17" s="116" customFormat="1" ht="21.75" customHeight="1">
      <c r="A1" s="74" t="str">
        <f>Подготовка!$A$6</f>
        <v>UFC OPEN 2007</v>
      </c>
      <c r="B1" s="118"/>
      <c r="I1" s="117"/>
      <c r="J1" s="226"/>
      <c r="K1" s="226"/>
      <c r="L1" s="227"/>
      <c r="M1" s="117"/>
      <c r="N1" s="117"/>
      <c r="O1" s="117"/>
      <c r="Q1" s="117"/>
    </row>
    <row r="2" spans="1:17" s="90" customFormat="1" ht="12.75">
      <c r="A2" s="77">
        <f>Подготовка!$A$8</f>
        <v>0</v>
      </c>
      <c r="B2" s="77"/>
      <c r="C2" s="77"/>
      <c r="D2" s="77"/>
      <c r="E2" s="77"/>
      <c r="F2" s="120"/>
      <c r="I2" s="115"/>
      <c r="J2" s="226"/>
      <c r="K2" s="226"/>
      <c r="L2" s="226"/>
      <c r="M2" s="115"/>
      <c r="O2" s="115"/>
      <c r="Q2" s="115"/>
    </row>
    <row r="3" spans="1:17" s="19" customFormat="1" ht="10.5" customHeight="1">
      <c r="A3" s="60" t="s">
        <v>66</v>
      </c>
      <c r="B3" s="60"/>
      <c r="C3" s="60"/>
      <c r="D3" s="60"/>
      <c r="E3" s="60"/>
      <c r="F3" s="60" t="s">
        <v>63</v>
      </c>
      <c r="G3" s="60"/>
      <c r="H3" s="60"/>
      <c r="I3" s="123"/>
      <c r="J3" s="60" t="s">
        <v>64</v>
      </c>
      <c r="K3" s="123"/>
      <c r="L3" s="60"/>
      <c r="M3" s="123"/>
      <c r="N3" s="60"/>
      <c r="O3" s="123"/>
      <c r="P3" s="60"/>
      <c r="Q3" s="61" t="s">
        <v>65</v>
      </c>
    </row>
    <row r="4" spans="1:17" s="38" customFormat="1" ht="11.25" customHeight="1" thickBot="1">
      <c r="A4" s="494" t="str">
        <f>Подготовка!$A$10</f>
        <v>6-8 июля 2007</v>
      </c>
      <c r="B4" s="494"/>
      <c r="C4" s="494"/>
      <c r="D4" s="124"/>
      <c r="E4" s="124"/>
      <c r="F4" s="125" t="str">
        <f>Подготовка!$C$10</f>
        <v>Селена, Черкассы</v>
      </c>
      <c r="G4" s="228"/>
      <c r="H4" s="124"/>
      <c r="I4" s="229"/>
      <c r="J4" s="127">
        <f>Подготовка!$D$10</f>
        <v>0</v>
      </c>
      <c r="K4" s="126"/>
      <c r="L4" s="85">
        <f>Подготовка!$A$12</f>
        <v>0</v>
      </c>
      <c r="M4" s="229"/>
      <c r="N4" s="124"/>
      <c r="O4" s="229"/>
      <c r="P4" s="124"/>
      <c r="Q4" s="69" t="str">
        <f>Подготовка!$E$10</f>
        <v>Евгений Зукин</v>
      </c>
    </row>
    <row r="5" spans="1:17" s="19" customFormat="1" ht="9.75">
      <c r="A5" s="128"/>
      <c r="B5" s="129" t="s">
        <v>76</v>
      </c>
      <c r="C5" s="129" t="s">
        <v>77</v>
      </c>
      <c r="D5" s="129" t="s">
        <v>78</v>
      </c>
      <c r="E5" s="130" t="s">
        <v>67</v>
      </c>
      <c r="F5" s="130" t="s">
        <v>68</v>
      </c>
      <c r="G5" s="130"/>
      <c r="H5" s="130" t="s">
        <v>79</v>
      </c>
      <c r="I5" s="130"/>
      <c r="J5" s="129" t="s">
        <v>80</v>
      </c>
      <c r="K5" s="131"/>
      <c r="L5" s="129" t="s">
        <v>82</v>
      </c>
      <c r="M5" s="131"/>
      <c r="N5" s="129" t="s">
        <v>83</v>
      </c>
      <c r="O5" s="131"/>
      <c r="P5" s="129" t="s">
        <v>81</v>
      </c>
      <c r="Q5" s="132"/>
    </row>
    <row r="6" spans="1:17" s="19" customFormat="1" ht="3.75" customHeight="1" thickBot="1">
      <c r="A6" s="233"/>
      <c r="B6" s="81"/>
      <c r="C6" s="81"/>
      <c r="D6" s="81"/>
      <c r="E6" s="22"/>
      <c r="F6" s="22"/>
      <c r="G6" s="82"/>
      <c r="H6" s="22"/>
      <c r="I6" s="107"/>
      <c r="J6" s="81"/>
      <c r="K6" s="107"/>
      <c r="L6" s="81"/>
      <c r="M6" s="107"/>
      <c r="N6" s="81"/>
      <c r="O6" s="107"/>
      <c r="P6" s="81"/>
      <c r="Q6" s="122"/>
    </row>
    <row r="7" spans="1:20" s="48" customFormat="1" ht="10.5" customHeight="1">
      <c r="A7" s="234">
        <v>1</v>
      </c>
      <c r="B7" s="136">
        <f>IF($D7="","",VLOOKUP($D7,'Подг пар'!$A$7:$V$71,20))</f>
        <v>0</v>
      </c>
      <c r="C7" s="136">
        <f>IF($D7="","",VLOOKUP($D7,'Подг пар'!$A$7:$V$71,21))</f>
        <v>7624</v>
      </c>
      <c r="D7" s="137">
        <v>1</v>
      </c>
      <c r="E7" s="138" t="str">
        <f>UPPER(IF($D7="","",VLOOKUP($D7,'Подг пар'!$A$7:$V$71,2)))</f>
        <v>КАЦНЕЛЬСОН</v>
      </c>
      <c r="F7" s="138">
        <f>IF($D7="","",VLOOKUP($D7,'Подг пар'!$A$7:$V$71,3))</f>
        <v>0</v>
      </c>
      <c r="G7" s="235"/>
      <c r="H7" s="138">
        <f>IF($D7="","",VLOOKUP($D7,'Подг пар'!$A$7:$V$71,4))</f>
        <v>0</v>
      </c>
      <c r="I7" s="397"/>
      <c r="J7" s="398"/>
      <c r="K7" s="399"/>
      <c r="L7" s="398"/>
      <c r="M7" s="399"/>
      <c r="N7" s="398"/>
      <c r="O7" s="399"/>
      <c r="P7" s="398"/>
      <c r="Q7" s="393" t="s">
        <v>52</v>
      </c>
      <c r="R7" s="144"/>
      <c r="T7" s="145" t="e">
        <f>#REF!</f>
        <v>#REF!</v>
      </c>
    </row>
    <row r="8" spans="1:20" s="48" customFormat="1" ht="9" customHeight="1">
      <c r="A8" s="201"/>
      <c r="B8" s="237"/>
      <c r="C8" s="237"/>
      <c r="D8" s="237"/>
      <c r="E8" s="138" t="str">
        <f>UPPER(IF($D7="","",VLOOKUP($D7,'Подг пар'!$A$7:$V$71,7)))</f>
        <v>ЧЕРНЫШОВ</v>
      </c>
      <c r="F8" s="138">
        <f>IF($D7="","",VLOOKUP($D7,'Подг пар'!$A$7:$V$71,8))</f>
        <v>0</v>
      </c>
      <c r="G8" s="235"/>
      <c r="H8" s="138">
        <f>IF($D7="","",VLOOKUP($D7,'Подг пар'!$A$7:$V$71,9))</f>
        <v>0</v>
      </c>
      <c r="I8" s="400"/>
      <c r="J8" s="401">
        <f>IF(I8="a",E7,IF(I8="b",E9,""))</f>
      </c>
      <c r="K8" s="402"/>
      <c r="L8" s="398"/>
      <c r="M8" s="399"/>
      <c r="N8" s="398"/>
      <c r="O8" s="399"/>
      <c r="P8" s="398"/>
      <c r="Q8" s="396"/>
      <c r="R8" s="144"/>
      <c r="T8" s="148" t="e">
        <f>#REF!</f>
        <v>#REF!</v>
      </c>
    </row>
    <row r="9" spans="1:20" s="48" customFormat="1" ht="9" customHeight="1">
      <c r="A9" s="201"/>
      <c r="B9" s="146"/>
      <c r="C9" s="146"/>
      <c r="D9" s="146"/>
      <c r="E9" s="135"/>
      <c r="F9" s="135"/>
      <c r="G9" s="82"/>
      <c r="H9" s="135"/>
      <c r="I9" s="403"/>
      <c r="J9" s="404" t="str">
        <f>UPPER(IF(OR(I10="a",I10="as"),E7,IF(OR(I10="b",I10="bs"),E11,)))</f>
        <v>КАЦНЕЛЬСОН</v>
      </c>
      <c r="K9" s="405"/>
      <c r="L9" s="398"/>
      <c r="M9" s="399"/>
      <c r="N9" s="398"/>
      <c r="O9" s="399"/>
      <c r="P9" s="398"/>
      <c r="Q9" s="396"/>
      <c r="R9" s="144"/>
      <c r="T9" s="148" t="e">
        <f>#REF!</f>
        <v>#REF!</v>
      </c>
    </row>
    <row r="10" spans="1:20" s="48" customFormat="1" ht="9" customHeight="1">
      <c r="A10" s="201"/>
      <c r="B10" s="146"/>
      <c r="C10" s="146"/>
      <c r="D10" s="146"/>
      <c r="E10" s="135"/>
      <c r="F10" s="135"/>
      <c r="G10" s="82"/>
      <c r="H10" s="394" t="s">
        <v>1</v>
      </c>
      <c r="I10" s="395" t="s">
        <v>224</v>
      </c>
      <c r="J10" s="406" t="str">
        <f>UPPER(IF(OR(I10="a",I10="as"),E8,IF(OR(I10="b",I10="bs"),E12,)))</f>
        <v>ЧЕРНЫШОВ</v>
      </c>
      <c r="K10" s="407"/>
      <c r="L10" s="408"/>
      <c r="M10" s="402"/>
      <c r="N10" s="398"/>
      <c r="O10" s="399"/>
      <c r="P10" s="398"/>
      <c r="Q10" s="396"/>
      <c r="R10" s="144"/>
      <c r="T10" s="148" t="e">
        <f>#REF!</f>
        <v>#REF!</v>
      </c>
    </row>
    <row r="11" spans="1:20" s="48" customFormat="1" ht="9" customHeight="1">
      <c r="A11" s="201">
        <v>2</v>
      </c>
      <c r="B11" s="136">
        <f>IF($D11="","",VLOOKUP($D11,'Подг пар'!$A$7:$V$71,20))</f>
      </c>
      <c r="C11" s="136">
        <f>IF($D11="","",VLOOKUP($D11,'Подг пар'!$A$7:$V$71,21))</f>
      </c>
      <c r="D11" s="137"/>
      <c r="E11" s="149">
        <f>UPPER(IF($D11="","",VLOOKUP($D11,'Подг пар'!$A$7:$V$71,2)))</f>
      </c>
      <c r="F11" s="149" t="s">
        <v>223</v>
      </c>
      <c r="G11" s="244"/>
      <c r="H11" s="149">
        <f>IF($D11="","",VLOOKUP($D11,'Подг пар'!$A$7:$V$71,4))</f>
      </c>
      <c r="I11" s="409"/>
      <c r="J11" s="408"/>
      <c r="K11" s="410"/>
      <c r="L11" s="411"/>
      <c r="M11" s="405"/>
      <c r="N11" s="398"/>
      <c r="O11" s="399"/>
      <c r="P11" s="398"/>
      <c r="Q11" s="396"/>
      <c r="R11" s="144"/>
      <c r="T11" s="148" t="e">
        <f>#REF!</f>
        <v>#REF!</v>
      </c>
    </row>
    <row r="12" spans="1:20" s="48" customFormat="1" ht="9" customHeight="1">
      <c r="A12" s="201"/>
      <c r="B12" s="237"/>
      <c r="C12" s="237"/>
      <c r="D12" s="237"/>
      <c r="E12" s="149">
        <f>UPPER(IF($D11="","",VLOOKUP($D11,'Подг пар'!$A$7:$V$71,7)))</f>
      </c>
      <c r="F12" s="149">
        <f>IF($D11="","",VLOOKUP($D11,'Подг пар'!$A$7:$V$71,8))</f>
      </c>
      <c r="G12" s="244"/>
      <c r="H12" s="149">
        <f>IF($D11="","",VLOOKUP($D11,'Подг пар'!$A$7:$V$71,9))</f>
      </c>
      <c r="I12" s="400"/>
      <c r="J12" s="408"/>
      <c r="K12" s="410"/>
      <c r="L12" s="412"/>
      <c r="M12" s="413"/>
      <c r="N12" s="398"/>
      <c r="O12" s="399"/>
      <c r="P12" s="398"/>
      <c r="Q12" s="396"/>
      <c r="R12" s="144"/>
      <c r="T12" s="148" t="e">
        <f>#REF!</f>
        <v>#REF!</v>
      </c>
    </row>
    <row r="13" spans="1:20" s="48" customFormat="1" ht="9" customHeight="1">
      <c r="A13" s="201"/>
      <c r="B13" s="146"/>
      <c r="C13" s="146"/>
      <c r="D13" s="150"/>
      <c r="E13" s="135"/>
      <c r="F13" s="135"/>
      <c r="G13" s="82"/>
      <c r="H13" s="135"/>
      <c r="I13" s="414"/>
      <c r="J13" s="398"/>
      <c r="K13" s="415"/>
      <c r="L13" s="404" t="str">
        <f>UPPER(IF(OR(K14="a",K14="as"),J9,IF(OR(K14="b",K14="bs"),J17,)))</f>
        <v>КАЦНЕЛЬСОН</v>
      </c>
      <c r="M13" s="402"/>
      <c r="N13" s="398"/>
      <c r="O13" s="399"/>
      <c r="P13" s="398"/>
      <c r="Q13" s="396"/>
      <c r="R13" s="144"/>
      <c r="T13" s="148" t="e">
        <f>#REF!</f>
        <v>#REF!</v>
      </c>
    </row>
    <row r="14" spans="1:20" s="48" customFormat="1" ht="9" customHeight="1">
      <c r="A14" s="201"/>
      <c r="B14" s="146"/>
      <c r="C14" s="146"/>
      <c r="D14" s="150"/>
      <c r="E14" s="135"/>
      <c r="F14" s="135"/>
      <c r="G14" s="82"/>
      <c r="H14" s="135"/>
      <c r="I14" s="416"/>
      <c r="J14" s="394" t="s">
        <v>1</v>
      </c>
      <c r="K14" s="395" t="s">
        <v>294</v>
      </c>
      <c r="L14" s="406" t="str">
        <f>UPPER(IF(OR(K14="a",K14="as"),J10,IF(OR(K14="b",K14="bs"),J18,)))</f>
        <v>ЧЕРНЫШОВ</v>
      </c>
      <c r="M14" s="407"/>
      <c r="N14" s="408"/>
      <c r="O14" s="402"/>
      <c r="P14" s="398"/>
      <c r="Q14" s="396"/>
      <c r="R14" s="144"/>
      <c r="T14" s="148" t="e">
        <f>#REF!</f>
        <v>#REF!</v>
      </c>
    </row>
    <row r="15" spans="1:20" s="48" customFormat="1" ht="9" customHeight="1">
      <c r="A15" s="249">
        <v>3</v>
      </c>
      <c r="B15" s="136">
        <f>IF($D15="","",VLOOKUP($D15,'Подг пар'!$A$7:$V$71,20))</f>
        <v>0</v>
      </c>
      <c r="C15" s="136">
        <f>IF($D15="","",VLOOKUP($D15,'Подг пар'!$A$7:$V$71,21))</f>
        <v>0</v>
      </c>
      <c r="D15" s="137">
        <v>22</v>
      </c>
      <c r="E15" s="149" t="str">
        <f>UPPER(IF($D15="","",VLOOKUP($D15,'Подг пар'!$A$7:$V$71,2)))</f>
        <v>ДУБРОВИН</v>
      </c>
      <c r="F15" s="149">
        <f>IF($D15="","",VLOOKUP($D15,'Подг пар'!$A$7:$V$71,3))</f>
        <v>0</v>
      </c>
      <c r="G15" s="244"/>
      <c r="H15" s="149">
        <f>IF($D15="","",VLOOKUP($D15,'Подг пар'!$A$7:$V$71,4))</f>
        <v>0</v>
      </c>
      <c r="I15" s="397"/>
      <c r="J15" s="398"/>
      <c r="K15" s="410"/>
      <c r="L15" s="398">
        <v>84</v>
      </c>
      <c r="M15" s="410"/>
      <c r="N15" s="411"/>
      <c r="O15" s="402"/>
      <c r="P15" s="398"/>
      <c r="Q15" s="396"/>
      <c r="R15" s="144"/>
      <c r="T15" s="148" t="e">
        <f>#REF!</f>
        <v>#REF!</v>
      </c>
    </row>
    <row r="16" spans="1:20" s="48" customFormat="1" ht="9" customHeight="1" thickBot="1">
      <c r="A16" s="201"/>
      <c r="B16" s="237"/>
      <c r="C16" s="237"/>
      <c r="D16" s="237"/>
      <c r="E16" s="149" t="str">
        <f>UPPER(IF($D15="","",VLOOKUP($D15,'Подг пар'!$A$7:$V$71,7)))</f>
        <v>ФАЕНКОВ</v>
      </c>
      <c r="F16" s="149">
        <f>IF($D15="","",VLOOKUP($D15,'Подг пар'!$A$7:$V$71,8))</f>
        <v>0</v>
      </c>
      <c r="G16" s="244"/>
      <c r="H16" s="149">
        <f>IF($D15="","",VLOOKUP($D15,'Подг пар'!$A$7:$V$71,9))</f>
        <v>0</v>
      </c>
      <c r="I16" s="400"/>
      <c r="J16" s="401">
        <f>IF(I16="a",E15,IF(I16="b",E17,""))</f>
      </c>
      <c r="K16" s="410"/>
      <c r="L16" s="398"/>
      <c r="M16" s="410"/>
      <c r="N16" s="408"/>
      <c r="O16" s="402"/>
      <c r="P16" s="398"/>
      <c r="Q16" s="396"/>
      <c r="R16" s="144"/>
      <c r="T16" s="152" t="e">
        <f>#REF!</f>
        <v>#REF!</v>
      </c>
    </row>
    <row r="17" spans="1:18" s="48" customFormat="1" ht="9" customHeight="1">
      <c r="A17" s="201"/>
      <c r="B17" s="146"/>
      <c r="C17" s="146"/>
      <c r="D17" s="150"/>
      <c r="E17" s="135"/>
      <c r="F17" s="135"/>
      <c r="G17" s="82"/>
      <c r="H17" s="135"/>
      <c r="I17" s="403"/>
      <c r="J17" s="404" t="str">
        <f>UPPER(IF(OR(I18="a",I18="as"),E15,IF(OR(I18="b",I18="bs"),E19,)))</f>
        <v>ДУБРОВИН</v>
      </c>
      <c r="K17" s="417"/>
      <c r="L17" s="398"/>
      <c r="M17" s="410"/>
      <c r="N17" s="408"/>
      <c r="O17" s="402"/>
      <c r="P17" s="398"/>
      <c r="Q17" s="396"/>
      <c r="R17" s="144"/>
    </row>
    <row r="18" spans="1:18" s="48" customFormat="1" ht="9" customHeight="1">
      <c r="A18" s="201"/>
      <c r="B18" s="146"/>
      <c r="C18" s="146"/>
      <c r="D18" s="150"/>
      <c r="E18" s="135"/>
      <c r="F18" s="135"/>
      <c r="G18" s="82"/>
      <c r="H18" s="394" t="s">
        <v>1</v>
      </c>
      <c r="I18" s="395" t="s">
        <v>60</v>
      </c>
      <c r="J18" s="406" t="str">
        <f>UPPER(IF(OR(I18="a",I18="as"),E16,IF(OR(I18="b",I18="bs"),E20,)))</f>
        <v>ФАЕНКОВ</v>
      </c>
      <c r="K18" s="418"/>
      <c r="L18" s="408"/>
      <c r="M18" s="410"/>
      <c r="N18" s="408"/>
      <c r="O18" s="402"/>
      <c r="P18" s="398"/>
      <c r="Q18" s="396"/>
      <c r="R18" s="144"/>
    </row>
    <row r="19" spans="1:18" s="48" customFormat="1" ht="9" customHeight="1">
      <c r="A19" s="201">
        <v>4</v>
      </c>
      <c r="B19" s="136">
        <f>IF($D19="","",VLOOKUP($D19,'Подг пар'!$A$7:$V$71,20))</f>
        <v>0</v>
      </c>
      <c r="C19" s="136">
        <f>IF($D19="","",VLOOKUP($D19,'Подг пар'!$A$7:$V$71,21))</f>
        <v>0</v>
      </c>
      <c r="D19" s="137">
        <v>48</v>
      </c>
      <c r="E19" s="149" t="str">
        <f>UPPER(IF($D19="","",VLOOKUP($D19,'Подг пар'!$A$7:$V$71,2)))</f>
        <v>СУХИНА</v>
      </c>
      <c r="F19" s="149">
        <f>IF($D19="","",VLOOKUP($D19,'Подг пар'!$A$7:$V$71,3))</f>
        <v>0</v>
      </c>
      <c r="G19" s="244"/>
      <c r="H19" s="149">
        <f>IF($D19="","",VLOOKUP($D19,'Подг пар'!$A$7:$V$71,4))</f>
        <v>0</v>
      </c>
      <c r="I19" s="409"/>
      <c r="J19" s="408">
        <v>85</v>
      </c>
      <c r="K19" s="402"/>
      <c r="L19" s="411"/>
      <c r="M19" s="417"/>
      <c r="N19" s="408"/>
      <c r="O19" s="402"/>
      <c r="P19" s="398"/>
      <c r="Q19" s="396"/>
      <c r="R19" s="144"/>
    </row>
    <row r="20" spans="1:18" s="48" customFormat="1" ht="9" customHeight="1">
      <c r="A20" s="201"/>
      <c r="B20" s="237"/>
      <c r="C20" s="237"/>
      <c r="D20" s="237"/>
      <c r="E20" s="149" t="str">
        <f>UPPER(IF($D19="","",VLOOKUP($D19,'Подг пар'!$A$7:$V$71,7)))</f>
        <v>ФЕЛОНЕНКО</v>
      </c>
      <c r="F20" s="149">
        <f>IF($D19="","",VLOOKUP($D19,'Подг пар'!$A$7:$V$71,8))</f>
        <v>0</v>
      </c>
      <c r="G20" s="244"/>
      <c r="H20" s="149">
        <f>IF($D19="","",VLOOKUP($D19,'Подг пар'!$A$7:$V$71,9))</f>
        <v>0</v>
      </c>
      <c r="I20" s="400"/>
      <c r="J20" s="408"/>
      <c r="K20" s="402"/>
      <c r="L20" s="412"/>
      <c r="M20" s="419"/>
      <c r="N20" s="408"/>
      <c r="O20" s="402"/>
      <c r="P20" s="398"/>
      <c r="Q20" s="396"/>
      <c r="R20" s="144"/>
    </row>
    <row r="21" spans="1:18" s="48" customFormat="1" ht="9" customHeight="1">
      <c r="A21" s="201"/>
      <c r="B21" s="146"/>
      <c r="C21" s="146"/>
      <c r="D21" s="146"/>
      <c r="E21" s="135"/>
      <c r="F21" s="135"/>
      <c r="G21" s="82"/>
      <c r="H21" s="135"/>
      <c r="I21" s="414"/>
      <c r="J21" s="398"/>
      <c r="K21" s="399"/>
      <c r="L21" s="408"/>
      <c r="M21" s="415"/>
      <c r="N21" s="404" t="str">
        <f>UPPER(IF(OR(M22="a",M22="as"),L13,IF(OR(M22="b",M22="bs"),L29,)))</f>
        <v>КАЦНЕЛЬСОН</v>
      </c>
      <c r="O21" s="402"/>
      <c r="P21" s="398"/>
      <c r="Q21" s="396"/>
      <c r="R21" s="144"/>
    </row>
    <row r="22" spans="1:18" s="48" customFormat="1" ht="9" customHeight="1">
      <c r="A22" s="201"/>
      <c r="B22" s="146"/>
      <c r="C22" s="146"/>
      <c r="D22" s="146"/>
      <c r="E22" s="135"/>
      <c r="F22" s="135"/>
      <c r="G22" s="82"/>
      <c r="H22" s="135"/>
      <c r="I22" s="416"/>
      <c r="J22" s="398"/>
      <c r="K22" s="399"/>
      <c r="L22" s="394" t="s">
        <v>1</v>
      </c>
      <c r="M22" s="395" t="s">
        <v>224</v>
      </c>
      <c r="N22" s="406" t="str">
        <f>UPPER(IF(OR(M22="a",M22="as"),L14,IF(OR(M22="b",M22="bs"),L30,)))</f>
        <v>ЧЕРНЫШОВ</v>
      </c>
      <c r="O22" s="407"/>
      <c r="P22" s="408"/>
      <c r="Q22" s="420"/>
      <c r="R22" s="144"/>
    </row>
    <row r="23" spans="1:18" s="48" customFormat="1" ht="9" customHeight="1">
      <c r="A23" s="201">
        <v>5</v>
      </c>
      <c r="B23" s="136">
        <f>IF($D23="","",VLOOKUP($D23,'Подг пар'!$A$7:$V$71,20))</f>
        <v>0</v>
      </c>
      <c r="C23" s="136">
        <f>IF($D23="","",VLOOKUP($D23,'Подг пар'!$A$7:$V$71,21))</f>
        <v>0</v>
      </c>
      <c r="D23" s="137">
        <v>17</v>
      </c>
      <c r="E23" s="149" t="str">
        <f>UPPER(IF($D23="","",VLOOKUP($D23,'Подг пар'!$A$7:$V$71,2)))</f>
        <v>МИКУЛА</v>
      </c>
      <c r="F23" s="149">
        <f>IF($D23="","",VLOOKUP($D23,'Подг пар'!$A$7:$V$71,3))</f>
        <v>0</v>
      </c>
      <c r="G23" s="244"/>
      <c r="H23" s="149">
        <f>IF($D23="","",VLOOKUP($D23,'Подг пар'!$A$7:$V$71,4))</f>
        <v>0</v>
      </c>
      <c r="I23" s="397"/>
      <c r="J23" s="398"/>
      <c r="K23" s="399"/>
      <c r="L23" s="398"/>
      <c r="M23" s="410"/>
      <c r="N23" s="398">
        <v>86</v>
      </c>
      <c r="O23" s="410"/>
      <c r="P23" s="398"/>
      <c r="Q23" s="420"/>
      <c r="R23" s="144"/>
    </row>
    <row r="24" spans="1:18" s="48" customFormat="1" ht="9" customHeight="1">
      <c r="A24" s="201"/>
      <c r="B24" s="237"/>
      <c r="C24" s="237"/>
      <c r="D24" s="237"/>
      <c r="E24" s="430" t="str">
        <f>UPPER(IF($D23="","",VLOOKUP($D23,'Подг пар'!$A$7:$V$71,7)))</f>
        <v>КАШИН</v>
      </c>
      <c r="F24" s="138">
        <f>IF($D23="","",VLOOKUP($D23,'Подг пар'!$A$7:$V$71,8))</f>
        <v>0</v>
      </c>
      <c r="G24" s="235"/>
      <c r="H24" s="138">
        <f>IF($D23="","",VLOOKUP($D23,'Подг пар'!$A$7:$V$71,9))</f>
        <v>0</v>
      </c>
      <c r="I24" s="400"/>
      <c r="J24" s="401">
        <f>IF(I24="a",E23,IF(I24="b",E25,""))</f>
      </c>
      <c r="K24" s="402"/>
      <c r="L24" s="398"/>
      <c r="M24" s="410"/>
      <c r="N24" s="398"/>
      <c r="O24" s="410"/>
      <c r="P24" s="398"/>
      <c r="Q24" s="420"/>
      <c r="R24" s="144"/>
    </row>
    <row r="25" spans="1:18" s="48" customFormat="1" ht="9" customHeight="1">
      <c r="A25" s="201"/>
      <c r="B25" s="146"/>
      <c r="C25" s="146"/>
      <c r="D25" s="146"/>
      <c r="E25" s="135"/>
      <c r="F25" s="135"/>
      <c r="G25" s="82"/>
      <c r="H25" s="135"/>
      <c r="I25" s="403"/>
      <c r="J25" s="404" t="str">
        <f>UPPER(IF(OR(I26="a",I26="as"),E23,IF(OR(I26="b",I26="bs"),E27,)))</f>
        <v>МИКУЛА</v>
      </c>
      <c r="K25" s="405"/>
      <c r="L25" s="398"/>
      <c r="M25" s="410"/>
      <c r="N25" s="398"/>
      <c r="O25" s="410"/>
      <c r="P25" s="398"/>
      <c r="Q25" s="420"/>
      <c r="R25" s="144"/>
    </row>
    <row r="26" spans="1:18" s="48" customFormat="1" ht="9" customHeight="1">
      <c r="A26" s="201"/>
      <c r="B26" s="146"/>
      <c r="C26" s="146"/>
      <c r="D26" s="146"/>
      <c r="E26" s="135"/>
      <c r="F26" s="135"/>
      <c r="G26" s="82"/>
      <c r="H26" s="394" t="s">
        <v>1</v>
      </c>
      <c r="I26" s="395" t="s">
        <v>60</v>
      </c>
      <c r="J26" s="406" t="str">
        <f>UPPER(IF(OR(I26="a",I26="as"),E24,IF(OR(I26="b",I26="bs"),E28,)))</f>
        <v>КАШИН</v>
      </c>
      <c r="K26" s="407"/>
      <c r="L26" s="408"/>
      <c r="M26" s="410"/>
      <c r="N26" s="398"/>
      <c r="O26" s="410"/>
      <c r="P26" s="398"/>
      <c r="Q26" s="420"/>
      <c r="R26" s="144"/>
    </row>
    <row r="27" spans="1:18" s="48" customFormat="1" ht="9" customHeight="1">
      <c r="A27" s="201">
        <v>6</v>
      </c>
      <c r="B27" s="136">
        <f>IF($D27="","",VLOOKUP($D27,'Подг пар'!$A$7:$V$71,20))</f>
        <v>0</v>
      </c>
      <c r="C27" s="136">
        <f>IF($D27="","",VLOOKUP($D27,'Подг пар'!$A$7:$V$71,21))</f>
        <v>0</v>
      </c>
      <c r="D27" s="137">
        <v>44</v>
      </c>
      <c r="E27" s="149" t="str">
        <f>UPPER(IF($D27="","",VLOOKUP($D27,'Подг пар'!$A$7:$V$71,2)))</f>
        <v>КОХНО</v>
      </c>
      <c r="F27" s="149">
        <f>IF($D27="","",VLOOKUP($D27,'Подг пар'!$A$7:$V$71,3))</f>
        <v>0</v>
      </c>
      <c r="G27" s="244"/>
      <c r="H27" s="149">
        <f>IF($D27="","",VLOOKUP($D27,'Подг пар'!$A$7:$V$71,4))</f>
        <v>0</v>
      </c>
      <c r="I27" s="409"/>
      <c r="J27" s="408">
        <v>82</v>
      </c>
      <c r="K27" s="410"/>
      <c r="L27" s="411"/>
      <c r="M27" s="417"/>
      <c r="N27" s="398"/>
      <c r="O27" s="410"/>
      <c r="P27" s="398"/>
      <c r="Q27" s="420"/>
      <c r="R27" s="144"/>
    </row>
    <row r="28" spans="1:18" s="48" customFormat="1" ht="9" customHeight="1">
      <c r="A28" s="201"/>
      <c r="B28" s="237"/>
      <c r="C28" s="237"/>
      <c r="D28" s="237"/>
      <c r="E28" s="149" t="str">
        <f>UPPER(IF($D27="","",VLOOKUP($D27,'Подг пар'!$A$7:$V$71,7)))</f>
        <v>ЛЫСЕНКО</v>
      </c>
      <c r="F28" s="149">
        <f>IF($D27="","",VLOOKUP($D27,'Подг пар'!$A$7:$V$71,8))</f>
        <v>0</v>
      </c>
      <c r="G28" s="244"/>
      <c r="H28" s="149">
        <f>IF($D27="","",VLOOKUP($D27,'Подг пар'!$A$7:$V$71,9))</f>
        <v>0</v>
      </c>
      <c r="I28" s="400"/>
      <c r="J28" s="408"/>
      <c r="K28" s="410"/>
      <c r="L28" s="412"/>
      <c r="M28" s="419"/>
      <c r="N28" s="398"/>
      <c r="O28" s="410"/>
      <c r="P28" s="398"/>
      <c r="Q28" s="420"/>
      <c r="R28" s="144"/>
    </row>
    <row r="29" spans="1:18" s="48" customFormat="1" ht="9" customHeight="1">
      <c r="A29" s="201"/>
      <c r="B29" s="146"/>
      <c r="C29" s="146"/>
      <c r="D29" s="150"/>
      <c r="E29" s="135"/>
      <c r="F29" s="135"/>
      <c r="G29" s="82"/>
      <c r="H29" s="135"/>
      <c r="I29" s="414"/>
      <c r="J29" s="398"/>
      <c r="K29" s="415"/>
      <c r="L29" s="404" t="str">
        <f>UPPER(IF(OR(K30="a",K30="as"),J25,IF(OR(K30="b",K30="bs"),J33,)))</f>
        <v>МИКУЛА</v>
      </c>
      <c r="M29" s="410"/>
      <c r="N29" s="398"/>
      <c r="O29" s="410"/>
      <c r="P29" s="398"/>
      <c r="Q29" s="420"/>
      <c r="R29" s="144"/>
    </row>
    <row r="30" spans="1:18" s="48" customFormat="1" ht="9" customHeight="1">
      <c r="A30" s="201"/>
      <c r="B30" s="146"/>
      <c r="C30" s="146"/>
      <c r="D30" s="150"/>
      <c r="E30" s="135"/>
      <c r="F30" s="135"/>
      <c r="G30" s="82"/>
      <c r="H30" s="135"/>
      <c r="I30" s="416"/>
      <c r="J30" s="394" t="s">
        <v>1</v>
      </c>
      <c r="K30" s="395" t="s">
        <v>293</v>
      </c>
      <c r="L30" s="406" t="str">
        <f>UPPER(IF(OR(K30="a",K30="as"),J26,IF(OR(K30="b",K30="bs"),J34,)))</f>
        <v>КАШИН</v>
      </c>
      <c r="M30" s="418"/>
      <c r="N30" s="408"/>
      <c r="O30" s="410"/>
      <c r="P30" s="398"/>
      <c r="Q30" s="420"/>
      <c r="R30" s="144"/>
    </row>
    <row r="31" spans="1:18" s="48" customFormat="1" ht="9" customHeight="1">
      <c r="A31" s="249">
        <v>7</v>
      </c>
      <c r="B31" s="136">
        <f>IF($D31="","",VLOOKUP($D31,'Подг пар'!$A$7:$V$71,20))</f>
        <v>0</v>
      </c>
      <c r="C31" s="136">
        <f>IF($D31="","",VLOOKUP($D31,'Подг пар'!$A$7:$V$71,21))</f>
        <v>0</v>
      </c>
      <c r="D31" s="137">
        <v>34</v>
      </c>
      <c r="E31" s="149" t="str">
        <f>UPPER(IF($D31="","",VLOOKUP($D31,'Подг пар'!$A$7:$V$71,2)))</f>
        <v>БАРОНЯН</v>
      </c>
      <c r="F31" s="149">
        <f>IF($D31="","",VLOOKUP($D31,'Подг пар'!$A$7:$V$71,3))</f>
        <v>0</v>
      </c>
      <c r="G31" s="244"/>
      <c r="H31" s="149">
        <f>IF($D31="","",VLOOKUP($D31,'Подг пар'!$A$7:$V$71,4))</f>
        <v>0</v>
      </c>
      <c r="I31" s="397"/>
      <c r="J31" s="398"/>
      <c r="K31" s="410"/>
      <c r="L31" s="398">
        <v>85</v>
      </c>
      <c r="M31" s="421"/>
      <c r="N31" s="411"/>
      <c r="O31" s="410"/>
      <c r="P31" s="398"/>
      <c r="Q31" s="420"/>
      <c r="R31" s="144"/>
    </row>
    <row r="32" spans="1:18" s="48" customFormat="1" ht="9" customHeight="1">
      <c r="A32" s="201"/>
      <c r="B32" s="237"/>
      <c r="C32" s="237"/>
      <c r="D32" s="237"/>
      <c r="E32" s="149" t="str">
        <f>UPPER(IF($D31="","",VLOOKUP($D31,'Подг пар'!$A$7:$V$71,7)))</f>
        <v>ШПЕТНЫЙ</v>
      </c>
      <c r="F32" s="149">
        <f>IF($D31="","",VLOOKUP($D31,'Подг пар'!$A$7:$V$71,8))</f>
        <v>0</v>
      </c>
      <c r="G32" s="244"/>
      <c r="H32" s="149">
        <f>IF($D31="","",VLOOKUP($D31,'Подг пар'!$A$7:$V$71,9))</f>
        <v>0</v>
      </c>
      <c r="I32" s="400"/>
      <c r="J32" s="401">
        <f>IF(I32="a",E31,IF(I32="b",E33,""))</f>
      </c>
      <c r="K32" s="410"/>
      <c r="L32" s="398"/>
      <c r="M32" s="402"/>
      <c r="N32" s="408"/>
      <c r="O32" s="410"/>
      <c r="P32" s="398"/>
      <c r="Q32" s="420"/>
      <c r="R32" s="144"/>
    </row>
    <row r="33" spans="1:18" s="48" customFormat="1" ht="9" customHeight="1">
      <c r="A33" s="201"/>
      <c r="B33" s="146"/>
      <c r="C33" s="146"/>
      <c r="D33" s="150"/>
      <c r="E33" s="135"/>
      <c r="F33" s="135"/>
      <c r="G33" s="82"/>
      <c r="H33" s="135"/>
      <c r="I33" s="403"/>
      <c r="J33" s="404" t="str">
        <f>UPPER(IF(OR(I34="a",I34="as"),E31,IF(OR(I34="b",I34="bs"),E35,)))</f>
        <v>АНДРОСЮК</v>
      </c>
      <c r="K33" s="417"/>
      <c r="L33" s="398"/>
      <c r="M33" s="402"/>
      <c r="N33" s="408"/>
      <c r="O33" s="410"/>
      <c r="P33" s="398"/>
      <c r="Q33" s="420"/>
      <c r="R33" s="144"/>
    </row>
    <row r="34" spans="1:18" s="48" customFormat="1" ht="9" customHeight="1">
      <c r="A34" s="201"/>
      <c r="B34" s="146"/>
      <c r="C34" s="146"/>
      <c r="D34" s="150"/>
      <c r="E34" s="135"/>
      <c r="F34" s="135"/>
      <c r="G34" s="82"/>
      <c r="H34" s="394" t="s">
        <v>1</v>
      </c>
      <c r="I34" s="395" t="s">
        <v>225</v>
      </c>
      <c r="J34" s="406" t="str">
        <f>UPPER(IF(OR(I34="a",I34="as"),E32,IF(OR(I34="b",I34="bs"),E36,)))</f>
        <v>ЕВСЕЕВ</v>
      </c>
      <c r="K34" s="418"/>
      <c r="L34" s="408"/>
      <c r="M34" s="402"/>
      <c r="N34" s="408"/>
      <c r="O34" s="410"/>
      <c r="P34" s="398"/>
      <c r="Q34" s="420"/>
      <c r="R34" s="144"/>
    </row>
    <row r="35" spans="1:18" s="48" customFormat="1" ht="9" customHeight="1">
      <c r="A35" s="234">
        <v>8</v>
      </c>
      <c r="B35" s="136">
        <f>IF($D35="","",VLOOKUP($D35,'Подг пар'!$A$7:$V$71,20))</f>
        <v>0</v>
      </c>
      <c r="C35" s="136">
        <f>IF($D35="","",VLOOKUP($D35,'Подг пар'!$A$7:$V$71,21))</f>
        <v>630</v>
      </c>
      <c r="D35" s="137">
        <v>16</v>
      </c>
      <c r="E35" s="138" t="str">
        <f>UPPER(IF($D35="","",VLOOKUP($D35,'Подг пар'!$A$7:$V$71,2)))</f>
        <v>АНДРОСЮК</v>
      </c>
      <c r="F35" s="138">
        <f>IF($D35="","",VLOOKUP($D35,'Подг пар'!$A$7:$V$71,3))</f>
        <v>0</v>
      </c>
      <c r="G35" s="235"/>
      <c r="H35" s="138">
        <f>IF($D35="","",VLOOKUP($D35,'Подг пар'!$A$7:$V$71,4))</f>
        <v>0</v>
      </c>
      <c r="I35" s="409"/>
      <c r="J35" s="408">
        <v>83</v>
      </c>
      <c r="K35" s="402"/>
      <c r="L35" s="411"/>
      <c r="M35" s="405"/>
      <c r="N35" s="408"/>
      <c r="O35" s="410"/>
      <c r="P35" s="398"/>
      <c r="Q35" s="420"/>
      <c r="R35" s="144"/>
    </row>
    <row r="36" spans="1:18" s="48" customFormat="1" ht="9" customHeight="1">
      <c r="A36" s="201"/>
      <c r="B36" s="237"/>
      <c r="C36" s="237"/>
      <c r="D36" s="237"/>
      <c r="E36" s="138" t="str">
        <f>UPPER(IF($D35="","",VLOOKUP($D35,'Подг пар'!$A$7:$V$71,7)))</f>
        <v>ЕВСЕЕВ</v>
      </c>
      <c r="F36" s="138">
        <f>IF($D35="","",VLOOKUP($D35,'Подг пар'!$A$7:$V$71,8))</f>
        <v>0</v>
      </c>
      <c r="G36" s="235"/>
      <c r="H36" s="138">
        <f>IF($D35="","",VLOOKUP($D35,'Подг пар'!$A$7:$V$71,9))</f>
        <v>0</v>
      </c>
      <c r="I36" s="400"/>
      <c r="J36" s="408"/>
      <c r="K36" s="402"/>
      <c r="L36" s="412"/>
      <c r="M36" s="413"/>
      <c r="N36" s="408"/>
      <c r="O36" s="410"/>
      <c r="P36" s="398"/>
      <c r="Q36" s="420"/>
      <c r="R36" s="144"/>
    </row>
    <row r="37" spans="1:18" s="48" customFormat="1" ht="9" customHeight="1">
      <c r="A37" s="201"/>
      <c r="B37" s="146"/>
      <c r="C37" s="146"/>
      <c r="D37" s="150"/>
      <c r="E37" s="135"/>
      <c r="F37" s="135"/>
      <c r="G37" s="82"/>
      <c r="H37" s="135"/>
      <c r="I37" s="414"/>
      <c r="J37" s="398"/>
      <c r="K37" s="399"/>
      <c r="L37" s="408"/>
      <c r="M37" s="402"/>
      <c r="N37" s="402"/>
      <c r="O37" s="415"/>
      <c r="P37" s="404" t="str">
        <f>UPPER(IF(OR(O38="a",O38="as"),N21,IF(OR(O38="b",O38="bs"),N53,)))</f>
        <v>ВОЛЬДРАТ</v>
      </c>
      <c r="Q37" s="422"/>
      <c r="R37" s="144"/>
    </row>
    <row r="38" spans="1:18" s="48" customFormat="1" ht="9" customHeight="1">
      <c r="A38" s="201"/>
      <c r="B38" s="146"/>
      <c r="C38" s="146"/>
      <c r="D38" s="150"/>
      <c r="E38" s="135"/>
      <c r="F38" s="135"/>
      <c r="G38" s="82"/>
      <c r="H38" s="135"/>
      <c r="I38" s="416"/>
      <c r="J38" s="398"/>
      <c r="K38" s="399"/>
      <c r="L38" s="408"/>
      <c r="M38" s="402"/>
      <c r="N38" s="394" t="s">
        <v>1</v>
      </c>
      <c r="O38" s="395" t="s">
        <v>225</v>
      </c>
      <c r="P38" s="406" t="str">
        <f>UPPER(IF(OR(O38="a",O38="as"),N22,IF(OR(O38="b",O38="bs"),N54,)))</f>
        <v>ХОХРИН</v>
      </c>
      <c r="Q38" s="423"/>
      <c r="R38" s="144"/>
    </row>
    <row r="39" spans="1:18" s="48" customFormat="1" ht="9" customHeight="1">
      <c r="A39" s="234">
        <v>9</v>
      </c>
      <c r="B39" s="136">
        <f>IF($D39="","",VLOOKUP($D39,'Подг пар'!$A$7:$V$71,20))</f>
        <v>0</v>
      </c>
      <c r="C39" s="136">
        <f>IF($D39="","",VLOOKUP($D39,'Подг пар'!$A$7:$V$71,21))</f>
        <v>2027</v>
      </c>
      <c r="D39" s="137">
        <v>11</v>
      </c>
      <c r="E39" s="138" t="str">
        <f>UPPER(IF($D39="","",VLOOKUP($D39,'Подг пар'!$A$7:$V$71,2)))</f>
        <v>ВОЛЬДРАТ</v>
      </c>
      <c r="F39" s="138">
        <f>IF($D39="","",VLOOKUP($D39,'Подг пар'!$A$7:$V$71,3))</f>
        <v>0</v>
      </c>
      <c r="G39" s="235"/>
      <c r="H39" s="138">
        <f>IF($D39="","",VLOOKUP($D39,'Подг пар'!$A$7:$V$71,4))</f>
        <v>0</v>
      </c>
      <c r="I39" s="397"/>
      <c r="J39" s="398"/>
      <c r="K39" s="399"/>
      <c r="L39" s="398"/>
      <c r="M39" s="399"/>
      <c r="N39" s="398"/>
      <c r="O39" s="410"/>
      <c r="P39" s="411">
        <v>83</v>
      </c>
      <c r="Q39" s="420"/>
      <c r="R39" s="144"/>
    </row>
    <row r="40" spans="1:18" s="48" customFormat="1" ht="9" customHeight="1">
      <c r="A40" s="201"/>
      <c r="B40" s="237"/>
      <c r="C40" s="237"/>
      <c r="D40" s="237"/>
      <c r="E40" s="138" t="str">
        <f>UPPER(IF($D39="","",VLOOKUP($D39,'Подг пар'!$A$7:$V$71,7)))</f>
        <v>ХОХРИН</v>
      </c>
      <c r="F40" s="138">
        <f>IF($D39="","",VLOOKUP($D39,'Подг пар'!$A$7:$V$71,8))</f>
        <v>0</v>
      </c>
      <c r="G40" s="235"/>
      <c r="H40" s="138">
        <f>IF($D39="","",VLOOKUP($D39,'Подг пар'!$A$7:$V$71,9))</f>
        <v>0</v>
      </c>
      <c r="I40" s="400"/>
      <c r="J40" s="401">
        <f>IF(I40="a",E39,IF(I40="b",E41,""))</f>
      </c>
      <c r="K40" s="402"/>
      <c r="L40" s="398"/>
      <c r="M40" s="399"/>
      <c r="N40" s="398"/>
      <c r="O40" s="410"/>
      <c r="P40" s="412"/>
      <c r="Q40" s="424"/>
      <c r="R40" s="144"/>
    </row>
    <row r="41" spans="1:18" s="48" customFormat="1" ht="9" customHeight="1">
      <c r="A41" s="201"/>
      <c r="B41" s="146"/>
      <c r="C41" s="146"/>
      <c r="D41" s="150"/>
      <c r="E41" s="135"/>
      <c r="F41" s="135"/>
      <c r="G41" s="82"/>
      <c r="H41" s="135"/>
      <c r="I41" s="403"/>
      <c r="J41" s="404" t="str">
        <f>UPPER(IF(OR(I42="a",I42="as"),E39,IF(OR(I42="b",I42="bs"),E43,)))</f>
        <v>ВОЛЬДРАТ</v>
      </c>
      <c r="K41" s="405"/>
      <c r="L41" s="398"/>
      <c r="M41" s="399"/>
      <c r="N41" s="398"/>
      <c r="O41" s="410"/>
      <c r="P41" s="398"/>
      <c r="Q41" s="420"/>
      <c r="R41" s="144"/>
    </row>
    <row r="42" spans="1:18" s="48" customFormat="1" ht="9" customHeight="1">
      <c r="A42" s="201"/>
      <c r="B42" s="146"/>
      <c r="C42" s="146"/>
      <c r="D42" s="150"/>
      <c r="E42" s="135"/>
      <c r="F42" s="135"/>
      <c r="G42" s="82"/>
      <c r="H42" s="394" t="s">
        <v>1</v>
      </c>
      <c r="I42" s="395" t="s">
        <v>224</v>
      </c>
      <c r="J42" s="406" t="str">
        <f>UPPER(IF(OR(I42="a",I42="as"),E40,IF(OR(I42="b",I42="bs"),E44,)))</f>
        <v>ХОХРИН</v>
      </c>
      <c r="K42" s="407"/>
      <c r="L42" s="408"/>
      <c r="M42" s="402"/>
      <c r="N42" s="398"/>
      <c r="O42" s="410"/>
      <c r="P42" s="398"/>
      <c r="Q42" s="420"/>
      <c r="R42" s="144"/>
    </row>
    <row r="43" spans="1:18" s="48" customFormat="1" ht="9" customHeight="1">
      <c r="A43" s="201">
        <v>10</v>
      </c>
      <c r="B43" s="136">
        <f>IF($D43="","",VLOOKUP($D43,'Подг пар'!$A$7:$V$71,20))</f>
      </c>
      <c r="C43" s="136">
        <f>IF($D43="","",VLOOKUP($D43,'Подг пар'!$A$7:$V$71,21))</f>
      </c>
      <c r="D43" s="137"/>
      <c r="E43" s="149">
        <f>UPPER(IF($D43="","",VLOOKUP($D43,'Подг пар'!$A$7:$V$71,2)))</f>
      </c>
      <c r="F43" s="149" t="s">
        <v>223</v>
      </c>
      <c r="G43" s="244"/>
      <c r="H43" s="149">
        <f>IF($D43="","",VLOOKUP($D43,'Подг пар'!$A$7:$V$71,4))</f>
      </c>
      <c r="I43" s="409"/>
      <c r="J43" s="408"/>
      <c r="K43" s="410"/>
      <c r="L43" s="411"/>
      <c r="M43" s="405"/>
      <c r="N43" s="398"/>
      <c r="O43" s="410"/>
      <c r="P43" s="398"/>
      <c r="Q43" s="420"/>
      <c r="R43" s="144"/>
    </row>
    <row r="44" spans="1:18" s="48" customFormat="1" ht="9" customHeight="1">
      <c r="A44" s="201"/>
      <c r="B44" s="237"/>
      <c r="C44" s="237"/>
      <c r="D44" s="237"/>
      <c r="E44" s="149">
        <f>UPPER(IF($D43="","",VLOOKUP($D43,'Подг пар'!$A$7:$V$71,7)))</f>
      </c>
      <c r="F44" s="149">
        <f>IF($D43="","",VLOOKUP($D43,'Подг пар'!$A$7:$V$71,8))</f>
      </c>
      <c r="G44" s="244"/>
      <c r="H44" s="149">
        <f>IF($D43="","",VLOOKUP($D43,'Подг пар'!$A$7:$V$71,9))</f>
      </c>
      <c r="I44" s="400"/>
      <c r="J44" s="408"/>
      <c r="K44" s="410"/>
      <c r="L44" s="412"/>
      <c r="M44" s="413"/>
      <c r="N44" s="398"/>
      <c r="O44" s="410"/>
      <c r="P44" s="398"/>
      <c r="Q44" s="420"/>
      <c r="R44" s="144"/>
    </row>
    <row r="45" spans="1:18" s="48" customFormat="1" ht="9" customHeight="1">
      <c r="A45" s="201"/>
      <c r="B45" s="146"/>
      <c r="C45" s="146"/>
      <c r="D45" s="150"/>
      <c r="E45" s="135"/>
      <c r="F45" s="135"/>
      <c r="G45" s="82"/>
      <c r="H45" s="135"/>
      <c r="I45" s="414"/>
      <c r="J45" s="398"/>
      <c r="K45" s="415"/>
      <c r="L45" s="404" t="str">
        <f>UPPER(IF(OR(K46="a",K46="as"),J41,IF(OR(K46="b",K46="bs"),J49,)))</f>
        <v>ВОЛЬДРАТ</v>
      </c>
      <c r="M45" s="402"/>
      <c r="N45" s="398"/>
      <c r="O45" s="410"/>
      <c r="P45" s="398"/>
      <c r="Q45" s="420"/>
      <c r="R45" s="144"/>
    </row>
    <row r="46" spans="1:18" s="48" customFormat="1" ht="9" customHeight="1">
      <c r="A46" s="201"/>
      <c r="B46" s="146"/>
      <c r="C46" s="146"/>
      <c r="D46" s="150"/>
      <c r="E46" s="135"/>
      <c r="F46" s="135"/>
      <c r="G46" s="82"/>
      <c r="H46" s="135"/>
      <c r="I46" s="416"/>
      <c r="J46" s="394" t="s">
        <v>1</v>
      </c>
      <c r="K46" s="395" t="s">
        <v>294</v>
      </c>
      <c r="L46" s="406" t="str">
        <f>UPPER(IF(OR(K46="a",K46="as"),J42,IF(OR(K46="b",K46="bs"),J50,)))</f>
        <v>ХОХРИН</v>
      </c>
      <c r="M46" s="407"/>
      <c r="N46" s="408"/>
      <c r="O46" s="410"/>
      <c r="P46" s="398"/>
      <c r="Q46" s="420"/>
      <c r="R46" s="144"/>
    </row>
    <row r="47" spans="1:18" s="48" customFormat="1" ht="9" customHeight="1">
      <c r="A47" s="249">
        <v>11</v>
      </c>
      <c r="B47" s="136">
        <f>IF($D47="","",VLOOKUP($D47,'Подг пар'!$A$7:$V$71,20))</f>
        <v>0</v>
      </c>
      <c r="C47" s="136">
        <f>IF($D47="","",VLOOKUP($D47,'Подг пар'!$A$7:$V$71,21))</f>
        <v>0</v>
      </c>
      <c r="D47" s="137">
        <v>52</v>
      </c>
      <c r="E47" s="149" t="str">
        <f>UPPER(IF($D47="","",VLOOKUP($D47,'Подг пар'!$A$7:$V$71,2)))</f>
        <v>КИССЕЛЬГОФФ</v>
      </c>
      <c r="F47" s="149">
        <f>IF($D47="","",VLOOKUP($D47,'Подг пар'!$A$7:$V$71,3))</f>
        <v>0</v>
      </c>
      <c r="G47" s="244"/>
      <c r="H47" s="149">
        <f>IF($D47="","",VLOOKUP($D47,'Подг пар'!$A$7:$V$71,4))</f>
        <v>0</v>
      </c>
      <c r="I47" s="397"/>
      <c r="J47" s="398"/>
      <c r="K47" s="410"/>
      <c r="L47" s="398">
        <v>82</v>
      </c>
      <c r="M47" s="410"/>
      <c r="N47" s="411"/>
      <c r="O47" s="410"/>
      <c r="P47" s="398"/>
      <c r="Q47" s="420"/>
      <c r="R47" s="144"/>
    </row>
    <row r="48" spans="1:18" s="48" customFormat="1" ht="9" customHeight="1">
      <c r="A48" s="201"/>
      <c r="B48" s="237"/>
      <c r="C48" s="237"/>
      <c r="D48" s="237"/>
      <c r="E48" s="149" t="str">
        <f>UPPER(IF($D47="","",VLOOKUP($D47,'Подг пар'!$A$7:$V$71,7)))</f>
        <v>ХАРЧЕНКО</v>
      </c>
      <c r="F48" s="149">
        <f>IF($D47="","",VLOOKUP($D47,'Подг пар'!$A$7:$V$71,8))</f>
        <v>0</v>
      </c>
      <c r="G48" s="244"/>
      <c r="H48" s="149">
        <f>IF($D47="","",VLOOKUP($D47,'Подг пар'!$A$7:$V$71,9))</f>
        <v>0</v>
      </c>
      <c r="I48" s="400"/>
      <c r="J48" s="401">
        <f>IF(I48="a",E47,IF(I48="b",E49,""))</f>
      </c>
      <c r="K48" s="410"/>
      <c r="L48" s="398"/>
      <c r="M48" s="410"/>
      <c r="N48" s="408"/>
      <c r="O48" s="410"/>
      <c r="P48" s="398"/>
      <c r="Q48" s="420"/>
      <c r="R48" s="144"/>
    </row>
    <row r="49" spans="1:18" s="48" customFormat="1" ht="9" customHeight="1">
      <c r="A49" s="201"/>
      <c r="B49" s="146"/>
      <c r="C49" s="146"/>
      <c r="D49" s="146"/>
      <c r="E49" s="135"/>
      <c r="F49" s="135"/>
      <c r="G49" s="82"/>
      <c r="H49" s="135"/>
      <c r="I49" s="403"/>
      <c r="J49" s="404" t="str">
        <f>UPPER(IF(OR(I50="a",I50="as"),E47,IF(OR(I50="b",I50="bs"),E51,)))</f>
        <v>КИССЕЛЬГОФФ</v>
      </c>
      <c r="K49" s="417"/>
      <c r="L49" s="398"/>
      <c r="M49" s="410"/>
      <c r="N49" s="408"/>
      <c r="O49" s="410"/>
      <c r="P49" s="398"/>
      <c r="Q49" s="420"/>
      <c r="R49" s="144"/>
    </row>
    <row r="50" spans="1:18" s="48" customFormat="1" ht="9" customHeight="1">
      <c r="A50" s="201"/>
      <c r="B50" s="146"/>
      <c r="C50" s="146"/>
      <c r="D50" s="146"/>
      <c r="E50" s="135"/>
      <c r="F50" s="135"/>
      <c r="G50" s="82"/>
      <c r="H50" s="394" t="s">
        <v>1</v>
      </c>
      <c r="I50" s="395" t="s">
        <v>60</v>
      </c>
      <c r="J50" s="406" t="str">
        <f>UPPER(IF(OR(I50="a",I50="as"),E48,IF(OR(I50="b",I50="bs"),E52,)))</f>
        <v>ХАРЧЕНКО</v>
      </c>
      <c r="K50" s="418"/>
      <c r="L50" s="408"/>
      <c r="M50" s="410"/>
      <c r="N50" s="408"/>
      <c r="O50" s="410"/>
      <c r="P50" s="398"/>
      <c r="Q50" s="420"/>
      <c r="R50" s="144"/>
    </row>
    <row r="51" spans="1:18" s="48" customFormat="1" ht="9" customHeight="1">
      <c r="A51" s="201">
        <v>12</v>
      </c>
      <c r="B51" s="136">
        <f>IF($D51="","",VLOOKUP($D51,'Подг пар'!$A$7:$V$71,20))</f>
        <v>0</v>
      </c>
      <c r="C51" s="136">
        <f>IF($D51="","",VLOOKUP($D51,'Подг пар'!$A$7:$V$71,21))</f>
        <v>0</v>
      </c>
      <c r="D51" s="137">
        <v>28</v>
      </c>
      <c r="E51" s="149" t="str">
        <f>UPPER(IF($D51="","",VLOOKUP($D51,'Подг пар'!$A$7:$V$71,2)))</f>
        <v>ЛАГУР</v>
      </c>
      <c r="F51" s="149">
        <f>IF($D51="","",VLOOKUP($D51,'Подг пар'!$A$7:$V$71,3))</f>
        <v>0</v>
      </c>
      <c r="G51" s="244"/>
      <c r="H51" s="149">
        <f>IF($D51="","",VLOOKUP($D51,'Подг пар'!$A$7:$V$71,4))</f>
        <v>0</v>
      </c>
      <c r="I51" s="409"/>
      <c r="J51" s="408" t="s">
        <v>286</v>
      </c>
      <c r="K51" s="402"/>
      <c r="L51" s="411"/>
      <c r="M51" s="417"/>
      <c r="N51" s="408"/>
      <c r="O51" s="410"/>
      <c r="P51" s="398"/>
      <c r="Q51" s="420"/>
      <c r="R51" s="144"/>
    </row>
    <row r="52" spans="1:18" s="48" customFormat="1" ht="9" customHeight="1">
      <c r="A52" s="201"/>
      <c r="B52" s="237"/>
      <c r="C52" s="237"/>
      <c r="D52" s="237"/>
      <c r="E52" s="430" t="str">
        <f>UPPER(IF($D51="","",VLOOKUP($D51,'Подг пар'!$A$7:$V$71,7)))</f>
        <v>ЖЕРЕБЕЦКИЙ</v>
      </c>
      <c r="F52" s="138">
        <f>IF($D51="","",VLOOKUP($D51,'Подг пар'!$A$7:$V$71,8))</f>
        <v>0</v>
      </c>
      <c r="G52" s="235"/>
      <c r="H52" s="138">
        <f>IF($D51="","",VLOOKUP($D51,'Подг пар'!$A$7:$V$71,9))</f>
        <v>0</v>
      </c>
      <c r="I52" s="400"/>
      <c r="J52" s="408"/>
      <c r="K52" s="402"/>
      <c r="L52" s="412"/>
      <c r="M52" s="419"/>
      <c r="N52" s="408"/>
      <c r="O52" s="410"/>
      <c r="P52" s="398"/>
      <c r="Q52" s="420"/>
      <c r="R52" s="144"/>
    </row>
    <row r="53" spans="1:18" s="48" customFormat="1" ht="9" customHeight="1">
      <c r="A53" s="201"/>
      <c r="B53" s="146"/>
      <c r="C53" s="146"/>
      <c r="D53" s="146"/>
      <c r="E53" s="135"/>
      <c r="F53" s="135"/>
      <c r="G53" s="82"/>
      <c r="H53" s="135"/>
      <c r="I53" s="414"/>
      <c r="J53" s="398"/>
      <c r="K53" s="399"/>
      <c r="L53" s="408"/>
      <c r="M53" s="415"/>
      <c r="N53" s="404" t="str">
        <f>UPPER(IF(OR(M54="a",M54="as"),L45,IF(OR(M54="b",M54="bs"),L61,)))</f>
        <v>ВОЛЬДРАТ</v>
      </c>
      <c r="O53" s="410"/>
      <c r="P53" s="398"/>
      <c r="Q53" s="420"/>
      <c r="R53" s="144"/>
    </row>
    <row r="54" spans="1:18" s="48" customFormat="1" ht="9" customHeight="1">
      <c r="A54" s="201"/>
      <c r="B54" s="146"/>
      <c r="C54" s="146"/>
      <c r="D54" s="146"/>
      <c r="E54" s="135"/>
      <c r="F54" s="135"/>
      <c r="G54" s="82"/>
      <c r="H54" s="135"/>
      <c r="I54" s="416"/>
      <c r="J54" s="398"/>
      <c r="K54" s="399"/>
      <c r="L54" s="394" t="s">
        <v>1</v>
      </c>
      <c r="M54" s="395" t="s">
        <v>224</v>
      </c>
      <c r="N54" s="406" t="str">
        <f>UPPER(IF(OR(M54="a",M54="as"),L46,IF(OR(M54="b",M54="bs"),L62,)))</f>
        <v>ХОХРИН</v>
      </c>
      <c r="O54" s="418"/>
      <c r="P54" s="408"/>
      <c r="Q54" s="420"/>
      <c r="R54" s="144"/>
    </row>
    <row r="55" spans="1:18" s="48" customFormat="1" ht="9" customHeight="1">
      <c r="A55" s="249">
        <v>13</v>
      </c>
      <c r="B55" s="136">
        <f>IF($D55="","",VLOOKUP($D55,'Подг пар'!$A$7:$V$71,20))</f>
        <v>0</v>
      </c>
      <c r="C55" s="136">
        <f>IF($D55="","",VLOOKUP($D55,'Подг пар'!$A$7:$V$71,21))</f>
        <v>0</v>
      </c>
      <c r="D55" s="137">
        <v>19</v>
      </c>
      <c r="E55" s="149" t="str">
        <f>UPPER(IF($D55="","",VLOOKUP($D55,'Подг пар'!$A$7:$V$71,2)))</f>
        <v>РУДЕНКО</v>
      </c>
      <c r="F55" s="149">
        <f>IF($D55="","",VLOOKUP($D55,'Подг пар'!$A$7:$V$71,3))</f>
        <v>0</v>
      </c>
      <c r="G55" s="244"/>
      <c r="H55" s="149">
        <f>IF($D55="","",VLOOKUP($D55,'Подг пар'!$A$7:$V$71,4))</f>
        <v>0</v>
      </c>
      <c r="I55" s="397"/>
      <c r="J55" s="398"/>
      <c r="K55" s="399"/>
      <c r="L55" s="398"/>
      <c r="M55" s="410"/>
      <c r="N55" s="398">
        <v>84</v>
      </c>
      <c r="O55" s="421"/>
      <c r="P55" s="398"/>
      <c r="Q55" s="396"/>
      <c r="R55" s="144"/>
    </row>
    <row r="56" spans="1:18" s="48" customFormat="1" ht="9" customHeight="1">
      <c r="A56" s="201"/>
      <c r="B56" s="237"/>
      <c r="C56" s="237"/>
      <c r="D56" s="237"/>
      <c r="E56" s="149" t="str">
        <f>UPPER(IF($D55="","",VLOOKUP($D55,'Подг пар'!$A$7:$V$71,7)))</f>
        <v>КОСТЕНКО</v>
      </c>
      <c r="F56" s="149">
        <f>IF($D55="","",VLOOKUP($D55,'Подг пар'!$A$7:$V$71,8))</f>
        <v>0</v>
      </c>
      <c r="G56" s="244"/>
      <c r="H56" s="149">
        <f>IF($D55="","",VLOOKUP($D55,'Подг пар'!$A$7:$V$71,9))</f>
        <v>0</v>
      </c>
      <c r="I56" s="400"/>
      <c r="J56" s="401">
        <f>IF(I56="a",E55,IF(I56="b",E57,""))</f>
      </c>
      <c r="K56" s="402"/>
      <c r="L56" s="398"/>
      <c r="M56" s="410"/>
      <c r="N56" s="398"/>
      <c r="O56" s="402"/>
      <c r="P56" s="398"/>
      <c r="Q56" s="396"/>
      <c r="R56" s="144"/>
    </row>
    <row r="57" spans="1:18" s="48" customFormat="1" ht="9" customHeight="1">
      <c r="A57" s="201"/>
      <c r="B57" s="146"/>
      <c r="C57" s="146"/>
      <c r="D57" s="150"/>
      <c r="E57" s="135"/>
      <c r="F57" s="135"/>
      <c r="G57" s="82"/>
      <c r="H57" s="135"/>
      <c r="I57" s="403"/>
      <c r="J57" s="404" t="str">
        <f>UPPER(IF(OR(I58="a",I58="as"),E55,IF(OR(I58="b",I58="bs"),E59,)))</f>
        <v>РУДЕНКО</v>
      </c>
      <c r="K57" s="405"/>
      <c r="L57" s="398"/>
      <c r="M57" s="410"/>
      <c r="N57" s="398"/>
      <c r="O57" s="402"/>
      <c r="P57" s="398"/>
      <c r="Q57" s="396"/>
      <c r="R57" s="144"/>
    </row>
    <row r="58" spans="1:18" s="48" customFormat="1" ht="9" customHeight="1">
      <c r="A58" s="201"/>
      <c r="B58" s="146"/>
      <c r="C58" s="146"/>
      <c r="D58" s="150"/>
      <c r="E58" s="135"/>
      <c r="F58" s="135"/>
      <c r="G58" s="82"/>
      <c r="H58" s="394" t="s">
        <v>1</v>
      </c>
      <c r="I58" s="395" t="s">
        <v>60</v>
      </c>
      <c r="J58" s="406" t="str">
        <f>UPPER(IF(OR(I58="a",I58="as"),E56,IF(OR(I58="b",I58="bs"),E60,)))</f>
        <v>КОСТЕНКО</v>
      </c>
      <c r="K58" s="407"/>
      <c r="L58" s="408"/>
      <c r="M58" s="410"/>
      <c r="N58" s="398"/>
      <c r="O58" s="402"/>
      <c r="P58" s="398"/>
      <c r="Q58" s="396"/>
      <c r="R58" s="144"/>
    </row>
    <row r="59" spans="1:18" s="48" customFormat="1" ht="9" customHeight="1">
      <c r="A59" s="201">
        <v>14</v>
      </c>
      <c r="B59" s="136">
        <f>IF($D59="","",VLOOKUP($D59,'Подг пар'!$A$7:$V$71,20))</f>
        <v>0</v>
      </c>
      <c r="C59" s="136">
        <f>IF($D59="","",VLOOKUP($D59,'Подг пар'!$A$7:$V$71,21))</f>
        <v>0</v>
      </c>
      <c r="D59" s="137">
        <v>31</v>
      </c>
      <c r="E59" s="149" t="str">
        <f>UPPER(IF($D59="","",VLOOKUP($D59,'Подг пар'!$A$7:$V$71,2)))</f>
        <v>МАЙБОРОДА</v>
      </c>
      <c r="F59" s="149">
        <f>IF($D59="","",VLOOKUP($D59,'Подг пар'!$A$7:$V$71,3))</f>
        <v>0</v>
      </c>
      <c r="G59" s="244"/>
      <c r="H59" s="149">
        <f>IF($D59="","",VLOOKUP($D59,'Подг пар'!$A$7:$V$71,4))</f>
        <v>0</v>
      </c>
      <c r="I59" s="409"/>
      <c r="J59" s="408">
        <v>82</v>
      </c>
      <c r="K59" s="410"/>
      <c r="L59" s="411"/>
      <c r="M59" s="417"/>
      <c r="N59" s="398"/>
      <c r="O59" s="402"/>
      <c r="P59" s="398"/>
      <c r="Q59" s="396"/>
      <c r="R59" s="144"/>
    </row>
    <row r="60" spans="1:18" s="48" customFormat="1" ht="9" customHeight="1">
      <c r="A60" s="201"/>
      <c r="B60" s="237"/>
      <c r="C60" s="237"/>
      <c r="D60" s="237"/>
      <c r="E60" s="149" t="str">
        <f>UPPER(IF($D59="","",VLOOKUP($D59,'Подг пар'!$A$7:$V$71,7)))</f>
        <v>ДЬЯЧЕНКО</v>
      </c>
      <c r="F60" s="149">
        <f>IF($D59="","",VLOOKUP($D59,'Подг пар'!$A$7:$V$71,8))</f>
        <v>0</v>
      </c>
      <c r="G60" s="244"/>
      <c r="H60" s="149">
        <f>IF($D59="","",VLOOKUP($D59,'Подг пар'!$A$7:$V$71,9))</f>
        <v>0</v>
      </c>
      <c r="I60" s="400"/>
      <c r="J60" s="408"/>
      <c r="K60" s="410"/>
      <c r="L60" s="412"/>
      <c r="M60" s="419"/>
      <c r="N60" s="398"/>
      <c r="O60" s="402"/>
      <c r="P60" s="398"/>
      <c r="Q60" s="396"/>
      <c r="R60" s="144"/>
    </row>
    <row r="61" spans="1:18" s="48" customFormat="1" ht="9" customHeight="1">
      <c r="A61" s="201"/>
      <c r="B61" s="146"/>
      <c r="C61" s="146"/>
      <c r="D61" s="150"/>
      <c r="E61" s="135"/>
      <c r="F61" s="135"/>
      <c r="G61" s="82"/>
      <c r="H61" s="135"/>
      <c r="I61" s="414"/>
      <c r="J61" s="398"/>
      <c r="K61" s="415"/>
      <c r="L61" s="404" t="str">
        <f>UPPER(IF(OR(K62="a",K62="as"),J57,IF(OR(K62="b",K62="bs"),J65,)))</f>
        <v>КУДЫМА</v>
      </c>
      <c r="M61" s="410"/>
      <c r="N61" s="398"/>
      <c r="O61" s="402"/>
      <c r="P61" s="398"/>
      <c r="Q61" s="396"/>
      <c r="R61" s="144"/>
    </row>
    <row r="62" spans="1:18" s="48" customFormat="1" ht="9" customHeight="1">
      <c r="A62" s="201"/>
      <c r="B62" s="146"/>
      <c r="C62" s="146"/>
      <c r="D62" s="150"/>
      <c r="E62" s="135"/>
      <c r="F62" s="135"/>
      <c r="G62" s="82"/>
      <c r="H62" s="135"/>
      <c r="I62" s="416"/>
      <c r="J62" s="394" t="s">
        <v>1</v>
      </c>
      <c r="K62" s="395" t="s">
        <v>295</v>
      </c>
      <c r="L62" s="406" t="str">
        <f>UPPER(IF(OR(K62="a",K62="as"),J58,IF(OR(K62="b",K62="bs"),J66,)))</f>
        <v>ЗАРИЦКИЙ</v>
      </c>
      <c r="M62" s="418"/>
      <c r="N62" s="408"/>
      <c r="O62" s="402"/>
      <c r="P62" s="398"/>
      <c r="Q62" s="396"/>
      <c r="R62" s="144"/>
    </row>
    <row r="63" spans="1:18" s="48" customFormat="1" ht="9" customHeight="1">
      <c r="A63" s="249">
        <v>15</v>
      </c>
      <c r="B63" s="136">
        <f>IF($D63="","",VLOOKUP($D63,'Подг пар'!$A$7:$V$71,20))</f>
      </c>
      <c r="C63" s="136">
        <f>IF($D63="","",VLOOKUP($D63,'Подг пар'!$A$7:$V$71,21))</f>
      </c>
      <c r="D63" s="137"/>
      <c r="E63" s="149">
        <f>UPPER(IF($D63="","",VLOOKUP($D63,'Подг пар'!$A$7:$V$71,2)))</f>
      </c>
      <c r="F63" s="149" t="s">
        <v>223</v>
      </c>
      <c r="G63" s="244"/>
      <c r="H63" s="149">
        <f>IF($D63="","",VLOOKUP($D63,'Подг пар'!$A$7:$V$71,4))</f>
      </c>
      <c r="I63" s="397"/>
      <c r="J63" s="398"/>
      <c r="K63" s="410"/>
      <c r="L63" s="398">
        <v>85</v>
      </c>
      <c r="M63" s="421"/>
      <c r="N63" s="411"/>
      <c r="O63" s="402"/>
      <c r="P63" s="398"/>
      <c r="Q63" s="396"/>
      <c r="R63" s="144"/>
    </row>
    <row r="64" spans="1:18" s="48" customFormat="1" ht="9" customHeight="1">
      <c r="A64" s="201"/>
      <c r="B64" s="237"/>
      <c r="C64" s="237"/>
      <c r="D64" s="237"/>
      <c r="E64" s="149">
        <f>UPPER(IF($D63="","",VLOOKUP($D63,'Подг пар'!$A$7:$V$71,7)))</f>
      </c>
      <c r="F64" s="149">
        <f>IF($D63="","",VLOOKUP($D63,'Подг пар'!$A$7:$V$71,8))</f>
      </c>
      <c r="G64" s="244"/>
      <c r="H64" s="149">
        <f>IF($D63="","",VLOOKUP($D63,'Подг пар'!$A$7:$V$71,9))</f>
      </c>
      <c r="I64" s="400"/>
      <c r="J64" s="401">
        <f>IF(I64="a",E63,IF(I64="b",E65,""))</f>
      </c>
      <c r="K64" s="410"/>
      <c r="L64" s="398"/>
      <c r="M64" s="402"/>
      <c r="N64" s="408"/>
      <c r="O64" s="402"/>
      <c r="P64" s="398"/>
      <c r="Q64" s="396"/>
      <c r="R64" s="144"/>
    </row>
    <row r="65" spans="1:18" s="48" customFormat="1" ht="9" customHeight="1">
      <c r="A65" s="201"/>
      <c r="B65" s="146"/>
      <c r="C65" s="146"/>
      <c r="D65" s="146"/>
      <c r="E65" s="153"/>
      <c r="F65" s="153"/>
      <c r="G65" s="256"/>
      <c r="H65" s="153"/>
      <c r="I65" s="403"/>
      <c r="J65" s="404" t="str">
        <f>UPPER(IF(OR(I66="a",I66="as"),E63,IF(OR(I66="b",I66="bs"),E67,)))</f>
        <v>КУДЫМА</v>
      </c>
      <c r="K65" s="417"/>
      <c r="L65" s="398"/>
      <c r="M65" s="402"/>
      <c r="N65" s="408"/>
      <c r="O65" s="402"/>
      <c r="P65" s="398"/>
      <c r="Q65" s="396"/>
      <c r="R65" s="144"/>
    </row>
    <row r="66" spans="1:18" s="48" customFormat="1" ht="9" customHeight="1">
      <c r="A66" s="201"/>
      <c r="B66" s="146"/>
      <c r="C66" s="146"/>
      <c r="D66" s="146"/>
      <c r="E66" s="139"/>
      <c r="F66" s="139"/>
      <c r="G66" s="82"/>
      <c r="H66" s="394" t="s">
        <v>1</v>
      </c>
      <c r="I66" s="395" t="s">
        <v>225</v>
      </c>
      <c r="J66" s="406" t="str">
        <f>UPPER(IF(OR(I66="a",I66="as"),E64,IF(OR(I66="b",I66="bs"),E68,)))</f>
        <v>ЗАРИЦКИЙ</v>
      </c>
      <c r="K66" s="418"/>
      <c r="L66" s="408"/>
      <c r="M66" s="402"/>
      <c r="N66" s="408"/>
      <c r="O66" s="402"/>
      <c r="P66" s="398"/>
      <c r="Q66" s="396"/>
      <c r="R66" s="144"/>
    </row>
    <row r="67" spans="1:18" s="48" customFormat="1" ht="9" customHeight="1">
      <c r="A67" s="255">
        <v>16</v>
      </c>
      <c r="B67" s="136">
        <f>IF($D67="","",VLOOKUP($D67,'Подг пар'!$A$7:$V$71,20))</f>
        <v>0</v>
      </c>
      <c r="C67" s="136">
        <f>IF($D67="","",VLOOKUP($D67,'Подг пар'!$A$7:$V$71,21))</f>
        <v>3264</v>
      </c>
      <c r="D67" s="137">
        <v>6</v>
      </c>
      <c r="E67" s="138" t="str">
        <f>UPPER(IF($D67="","",VLOOKUP($D67,'Подг пар'!$A$7:$V$71,2)))</f>
        <v>КУДЫМА</v>
      </c>
      <c r="F67" s="138">
        <f>IF($D67="","",VLOOKUP($D67,'Подг пар'!$A$7:$V$71,3))</f>
        <v>0</v>
      </c>
      <c r="G67" s="235"/>
      <c r="H67" s="138">
        <f>IF($D67="","",VLOOKUP($D67,'Подг пар'!$A$7:$V$71,4))</f>
        <v>0</v>
      </c>
      <c r="I67" s="409"/>
      <c r="J67" s="408"/>
      <c r="K67" s="402"/>
      <c r="L67" s="411"/>
      <c r="M67" s="405"/>
      <c r="N67" s="408"/>
      <c r="O67" s="402"/>
      <c r="P67" s="398"/>
      <c r="Q67" s="396"/>
      <c r="R67" s="144"/>
    </row>
    <row r="68" spans="1:18" s="48" customFormat="1" ht="9" customHeight="1">
      <c r="A68" s="201"/>
      <c r="B68" s="237"/>
      <c r="C68" s="237"/>
      <c r="D68" s="237"/>
      <c r="E68" s="138" t="str">
        <f>UPPER(IF($D67="","",VLOOKUP($D67,'Подг пар'!$A$7:$V$71,7)))</f>
        <v>ЗАРИЦКИЙ</v>
      </c>
      <c r="F68" s="138">
        <f>IF($D67="","",VLOOKUP($D67,'Подг пар'!$A$7:$V$71,8))</f>
        <v>0</v>
      </c>
      <c r="G68" s="235"/>
      <c r="H68" s="138">
        <f>IF($D67="","",VLOOKUP($D67,'Подг пар'!$A$7:$V$71,9))</f>
        <v>0</v>
      </c>
      <c r="I68" s="400"/>
      <c r="J68" s="408"/>
      <c r="K68" s="402"/>
      <c r="L68" s="412"/>
      <c r="M68" s="413"/>
      <c r="N68" s="408"/>
      <c r="O68" s="402"/>
      <c r="P68" s="398"/>
      <c r="Q68" s="396"/>
      <c r="R68" s="144"/>
    </row>
    <row r="69" spans="1:18" s="48" customFormat="1" ht="9" customHeight="1">
      <c r="A69" s="257"/>
      <c r="B69" s="258"/>
      <c r="C69" s="258"/>
      <c r="D69" s="259"/>
      <c r="E69" s="154"/>
      <c r="F69" s="154"/>
      <c r="G69" s="133"/>
      <c r="H69" s="154"/>
      <c r="I69" s="260"/>
      <c r="J69" s="142"/>
      <c r="K69" s="143"/>
      <c r="L69" s="142"/>
      <c r="M69" s="143"/>
      <c r="N69" s="142"/>
      <c r="O69" s="143"/>
      <c r="P69" s="142"/>
      <c r="Q69" s="143"/>
      <c r="R69" s="144"/>
    </row>
    <row r="70" spans="1:18" s="2" customFormat="1" ht="6" customHeight="1">
      <c r="A70" s="257"/>
      <c r="B70" s="258"/>
      <c r="C70" s="258"/>
      <c r="D70" s="259"/>
      <c r="E70" s="154"/>
      <c r="F70" s="154"/>
      <c r="G70" s="261"/>
      <c r="H70" s="154"/>
      <c r="I70" s="260"/>
      <c r="J70" s="142"/>
      <c r="K70" s="143"/>
      <c r="L70" s="156"/>
      <c r="M70" s="157"/>
      <c r="N70" s="156"/>
      <c r="O70" s="157"/>
      <c r="P70" s="156"/>
      <c r="Q70" s="292" t="s">
        <v>53</v>
      </c>
      <c r="R70" s="158"/>
    </row>
    <row r="71" spans="1:17" s="18" customFormat="1" ht="10.5" customHeight="1">
      <c r="A71" s="159"/>
      <c r="B71" s="160"/>
      <c r="C71" s="161"/>
      <c r="D71" s="162" t="s">
        <v>12</v>
      </c>
      <c r="E71" s="203" t="s">
        <v>48</v>
      </c>
      <c r="F71" s="162" t="s">
        <v>12</v>
      </c>
      <c r="G71" s="163" t="s">
        <v>48</v>
      </c>
      <c r="H71" s="283"/>
      <c r="I71" s="162" t="s">
        <v>12</v>
      </c>
      <c r="J71" s="203" t="s">
        <v>48</v>
      </c>
      <c r="K71" s="162" t="s">
        <v>12</v>
      </c>
      <c r="L71" s="163" t="s">
        <v>48</v>
      </c>
      <c r="M71" s="283"/>
      <c r="N71" s="166" t="s">
        <v>15</v>
      </c>
      <c r="O71" s="166"/>
      <c r="P71" s="167" t="s">
        <v>227</v>
      </c>
      <c r="Q71" s="168"/>
    </row>
    <row r="72" spans="1:17" s="18" customFormat="1" ht="9" customHeight="1">
      <c r="A72" s="170"/>
      <c r="B72" s="169"/>
      <c r="C72" s="171"/>
      <c r="D72" s="172">
        <v>1</v>
      </c>
      <c r="E72" s="196" t="str">
        <f>IF(D72&gt;$Q$79,,UPPER(VLOOKUP(D72,'Подг пар'!$A$7:$R$23,2)))</f>
        <v>КАЦНЕЛЬСОН</v>
      </c>
      <c r="F72" s="284">
        <v>5</v>
      </c>
      <c r="G72" s="72" t="str">
        <f>IF(F72&gt;$Q$79,,UPPER(VLOOKUP(F72,'Подг пар'!$A$7:$R$23,2)))</f>
        <v>ГОЛЯДКИН</v>
      </c>
      <c r="H72" s="262"/>
      <c r="I72" s="284">
        <v>9</v>
      </c>
      <c r="J72" s="196" t="str">
        <f>IF(I72&gt;$Q$79,,UPPER(VLOOKUP(I72,'Подг пар'!$A$7:$R$23,2)))</f>
        <v>БАШЛАКОВ</v>
      </c>
      <c r="K72" s="284">
        <v>13</v>
      </c>
      <c r="L72" s="72" t="str">
        <f>IF(K72&gt;$Q$79,,UPPER(VLOOKUP(K72,'Подг пар'!$A$7:$R$23,2)))</f>
        <v>МАРКОВ</v>
      </c>
      <c r="M72" s="175"/>
      <c r="N72" s="177" t="s">
        <v>49</v>
      </c>
      <c r="O72" s="178"/>
      <c r="P72" s="178"/>
      <c r="Q72" s="179"/>
    </row>
    <row r="73" spans="1:17" s="18" customFormat="1" ht="9" customHeight="1">
      <c r="A73" s="170"/>
      <c r="B73" s="169"/>
      <c r="C73" s="171"/>
      <c r="D73" s="172"/>
      <c r="E73" s="196" t="str">
        <f>IF(D72&gt;$Q$79,,UPPER(VLOOKUP(D72,'Подг пар'!$A$7:$R$23,7)))</f>
        <v>ЧЕРНЫШОВ</v>
      </c>
      <c r="F73" s="284"/>
      <c r="G73" s="72" t="str">
        <f>IF(F72&gt;$Q$79,,UPPER(VLOOKUP(F72,'Подг пар'!$A$7:$R$23,7)))</f>
        <v>КОВАЛЕНКО</v>
      </c>
      <c r="H73" s="262"/>
      <c r="I73" s="284"/>
      <c r="J73" s="196" t="str">
        <f>IF(I72&gt;$Q$79,,UPPER(VLOOKUP(I72,'Подг пар'!$A$7:$R$23,7)))</f>
        <v>РУДИН</v>
      </c>
      <c r="K73" s="284"/>
      <c r="L73" s="72" t="str">
        <f>IF(K72&gt;$Q$79,,UPPER(VLOOKUP(K72,'Подг пар'!$A$7:$R$23,7)))</f>
        <v>КРОЛЕНКО</v>
      </c>
      <c r="M73" s="175"/>
      <c r="N73" s="181"/>
      <c r="O73" s="180"/>
      <c r="P73" s="181"/>
      <c r="Q73" s="182"/>
    </row>
    <row r="74" spans="1:17" s="18" customFormat="1" ht="9" customHeight="1">
      <c r="A74" s="183"/>
      <c r="B74" s="181"/>
      <c r="C74" s="184"/>
      <c r="D74" s="172">
        <v>2</v>
      </c>
      <c r="E74" s="196" t="str">
        <f>IF(D74&gt;$Q$79,,UPPER(VLOOKUP(D74,'Подг пар'!$A$7:$R$23,2)))</f>
        <v>ПЛОТНИКОВ</v>
      </c>
      <c r="F74" s="284">
        <v>6</v>
      </c>
      <c r="G74" s="72" t="str">
        <f>IF(F74&gt;$Q$79,,UPPER(VLOOKUP(F74,'Подг пар'!$A$7:$R$23,2)))</f>
        <v>КУДЫМА</v>
      </c>
      <c r="H74" s="262"/>
      <c r="I74" s="284">
        <v>10</v>
      </c>
      <c r="J74" s="196" t="str">
        <f>IF(I74&gt;$Q$79,,UPPER(VLOOKUP(I74,'Подг пар'!$A$7:$R$23,2)))</f>
        <v>БРАТИШКА</v>
      </c>
      <c r="K74" s="284">
        <v>14</v>
      </c>
      <c r="L74" s="72" t="str">
        <f>IF(K74&gt;$Q$79,,UPPER(VLOOKUP(K74,'Подг пар'!$A$7:$R$23,2)))</f>
        <v>ШИШКИН</v>
      </c>
      <c r="M74" s="175"/>
      <c r="N74" s="177" t="s">
        <v>22</v>
      </c>
      <c r="O74" s="178"/>
      <c r="P74" s="178"/>
      <c r="Q74" s="179"/>
    </row>
    <row r="75" spans="1:17" s="18" customFormat="1" ht="9" customHeight="1">
      <c r="A75" s="185"/>
      <c r="B75" s="128"/>
      <c r="C75" s="186"/>
      <c r="D75" s="172"/>
      <c r="E75" s="196" t="str">
        <f>IF(D74&gt;$Q$79,,UPPER(VLOOKUP(D74,'Подг пар'!$A$7:$R$23,7)))</f>
        <v>ФЕДОРЧЕНКО</v>
      </c>
      <c r="F75" s="284"/>
      <c r="G75" s="72" t="str">
        <f>IF(F74&gt;$Q$79,,UPPER(VLOOKUP(F74,'Подг пар'!$A$7:$R$23,7)))</f>
        <v>ЗАРИЦКИЙ</v>
      </c>
      <c r="H75" s="262"/>
      <c r="I75" s="284"/>
      <c r="J75" s="196" t="str">
        <f>IF(I74&gt;$Q$79,,UPPER(VLOOKUP(I74,'Подг пар'!$A$7:$R$23,7)))</f>
        <v>НАЗАРЕНКО</v>
      </c>
      <c r="K75" s="284"/>
      <c r="L75" s="72" t="str">
        <f>IF(K74&gt;$Q$79,,UPPER(VLOOKUP(K74,'Подг пар'!$A$7:$R$23,7)))</f>
        <v>СИВОХИН</v>
      </c>
      <c r="M75" s="175"/>
      <c r="N75" s="169" t="s">
        <v>226</v>
      </c>
      <c r="O75" s="174"/>
      <c r="P75" s="169"/>
      <c r="Q75" s="175"/>
    </row>
    <row r="76" spans="1:17" s="18" customFormat="1" ht="9" customHeight="1">
      <c r="A76" s="187"/>
      <c r="B76" s="188"/>
      <c r="C76" s="189"/>
      <c r="D76" s="172">
        <v>3</v>
      </c>
      <c r="E76" s="196" t="str">
        <f>IF(D76&gt;$Q$79,,UPPER(VLOOKUP(D76,'Подг пар'!$A$7:$R$23,2)))</f>
        <v>БОНДАРЧУК</v>
      </c>
      <c r="F76" s="284">
        <v>7</v>
      </c>
      <c r="G76" s="72" t="str">
        <f>IF(F76&gt;$Q$79,,UPPER(VLOOKUP(F76,'Подг пар'!$A$7:$R$23,2)))</f>
        <v>КУРЧЕНКО</v>
      </c>
      <c r="H76" s="262"/>
      <c r="I76" s="284">
        <v>11</v>
      </c>
      <c r="J76" s="196" t="str">
        <f>IF(I76&gt;$Q$79,,UPPER(VLOOKUP(I76,'Подг пар'!$A$7:$R$23,2)))</f>
        <v>ВОЛЬДРАТ</v>
      </c>
      <c r="K76" s="284">
        <v>15</v>
      </c>
      <c r="L76" s="72" t="str">
        <f>IF(K76&gt;$Q$79,,UPPER(VLOOKUP(K76,'Подг пар'!$A$7:$R$23,2)))</f>
        <v>ФРАСИНЮК</v>
      </c>
      <c r="M76" s="175"/>
      <c r="N76" s="181"/>
      <c r="O76" s="180"/>
      <c r="P76" s="181"/>
      <c r="Q76" s="182"/>
    </row>
    <row r="77" spans="1:17" s="18" customFormat="1" ht="9" customHeight="1">
      <c r="A77" s="170"/>
      <c r="B77" s="169"/>
      <c r="C77" s="171"/>
      <c r="D77" s="172"/>
      <c r="E77" s="196" t="str">
        <f>IF(D76&gt;$Q$79,,UPPER(VLOOKUP(D76,'Подг пар'!$A$7:$R$23,7)))</f>
        <v>СТРИЖАК</v>
      </c>
      <c r="F77" s="284"/>
      <c r="G77" s="72" t="str">
        <f>IF(F76&gt;$Q$79,,UPPER(VLOOKUP(F76,'Подг пар'!$A$7:$R$23,7)))</f>
        <v>ЦАЛЬ</v>
      </c>
      <c r="H77" s="262"/>
      <c r="I77" s="284"/>
      <c r="J77" s="196" t="str">
        <f>IF(I76&gt;$Q$79,,UPPER(VLOOKUP(I76,'Подг пар'!$A$7:$R$23,7)))</f>
        <v>ХОХРИН</v>
      </c>
      <c r="K77" s="284"/>
      <c r="L77" s="72" t="str">
        <f>IF(K76&gt;$Q$79,,UPPER(VLOOKUP(K76,'Подг пар'!$A$7:$R$23,7)))</f>
        <v>СЛОВЦОВ</v>
      </c>
      <c r="M77" s="175"/>
      <c r="N77" s="177" t="s">
        <v>2</v>
      </c>
      <c r="O77" s="178"/>
      <c r="P77" s="178"/>
      <c r="Q77" s="179"/>
    </row>
    <row r="78" spans="1:17" s="18" customFormat="1" ht="9" customHeight="1">
      <c r="A78" s="170"/>
      <c r="B78" s="169"/>
      <c r="C78" s="190"/>
      <c r="D78" s="172">
        <v>4</v>
      </c>
      <c r="E78" s="196" t="str">
        <f>IF(D78&gt;$Q$79,,UPPER(VLOOKUP(D78,'Подг пар'!$A$7:$R$23,2)))</f>
        <v>КОЗИМИР</v>
      </c>
      <c r="F78" s="284">
        <v>8</v>
      </c>
      <c r="G78" s="72" t="str">
        <f>IF(F78&gt;$Q$79,,UPPER(VLOOKUP(F78,'Подг пар'!$A$7:$R$23,2)))</f>
        <v>НЕМЦЕВ</v>
      </c>
      <c r="H78" s="262"/>
      <c r="I78" s="284">
        <v>12</v>
      </c>
      <c r="J78" s="196" t="str">
        <f>IF(I78&gt;$Q$79,,UPPER(VLOOKUP(I78,'Подг пар'!$A$7:$R$23,2)))</f>
        <v>ГАВРИЛОВ</v>
      </c>
      <c r="K78" s="284">
        <v>16</v>
      </c>
      <c r="L78" s="72" t="str">
        <f>IF(K78&gt;$Q$79,,UPPER(VLOOKUP(K78,'Подг пар'!$A$7:$R$23,2)))</f>
        <v>АНДРОСЮК</v>
      </c>
      <c r="M78" s="175"/>
      <c r="N78" s="169"/>
      <c r="O78" s="174"/>
      <c r="P78" s="169"/>
      <c r="Q78" s="175"/>
    </row>
    <row r="79" spans="1:17" s="18" customFormat="1" ht="9" customHeight="1">
      <c r="A79" s="183"/>
      <c r="B79" s="181"/>
      <c r="C79" s="191"/>
      <c r="D79" s="192"/>
      <c r="E79" s="197" t="str">
        <f>IF(D78&gt;$Q$79,,UPPER(VLOOKUP(D78,'Подг пар'!$A$7:$R$23,7)))</f>
        <v>ТЕРЕНТЬЕВ</v>
      </c>
      <c r="F79" s="285"/>
      <c r="G79" s="193" t="str">
        <f>IF(F78&gt;$Q$79,,UPPER(VLOOKUP(F78,'Подг пар'!$A$7:$R$23,7)))</f>
        <v>ЗАБЛОЦКИЙ</v>
      </c>
      <c r="H79" s="265"/>
      <c r="I79" s="285"/>
      <c r="J79" s="197" t="str">
        <f>IF(I78&gt;$Q$79,,UPPER(VLOOKUP(I78,'Подг пар'!$A$7:$R$23,7)))</f>
        <v>КОВРИШКИН</v>
      </c>
      <c r="K79" s="285"/>
      <c r="L79" s="193" t="str">
        <f>IF(K78&gt;$Q$79,,UPPER(VLOOKUP(K78,'Подг пар'!$A$7:$R$23,7)))</f>
        <v>ЕВСЕЕВ</v>
      </c>
      <c r="M79" s="182"/>
      <c r="N79" s="181" t="str">
        <f>Q4</f>
        <v>Евгений Зукин</v>
      </c>
      <c r="O79" s="180"/>
      <c r="P79" s="181"/>
      <c r="Q79" s="293">
        <f>'Подг пар'!$V$5</f>
        <v>16</v>
      </c>
    </row>
    <row r="80" spans="1:17" s="19" customFormat="1" ht="9">
      <c r="A80" s="230"/>
      <c r="B80" s="62" t="s">
        <v>4</v>
      </c>
      <c r="C80" s="62" t="str">
        <f>IF(OR(F78="Week 3",F78="Masters"),"CP","Rank")</f>
        <v>Rank</v>
      </c>
      <c r="D80" s="62" t="s">
        <v>5</v>
      </c>
      <c r="E80" s="63" t="s">
        <v>6</v>
      </c>
      <c r="F80" s="63" t="s">
        <v>0</v>
      </c>
      <c r="G80" s="63"/>
      <c r="H80" s="63" t="s">
        <v>7</v>
      </c>
      <c r="I80" s="63"/>
      <c r="J80" s="62" t="s">
        <v>8</v>
      </c>
      <c r="K80" s="231"/>
      <c r="L80" s="62" t="s">
        <v>32</v>
      </c>
      <c r="M80" s="231"/>
      <c r="N80" s="62" t="s">
        <v>31</v>
      </c>
      <c r="O80" s="231"/>
      <c r="P80" s="62" t="s">
        <v>51</v>
      </c>
      <c r="Q80" s="232"/>
    </row>
    <row r="81" spans="1:17" s="19" customFormat="1" ht="3.75" customHeight="1" thickBot="1">
      <c r="A81" s="233"/>
      <c r="B81" s="81"/>
      <c r="C81" s="81"/>
      <c r="D81" s="81"/>
      <c r="E81" s="22"/>
      <c r="F81" s="22"/>
      <c r="G81" s="82"/>
      <c r="H81" s="22"/>
      <c r="I81" s="107"/>
      <c r="J81" s="81"/>
      <c r="K81" s="107"/>
      <c r="L81" s="81"/>
      <c r="M81" s="107"/>
      <c r="N81" s="81"/>
      <c r="O81" s="107"/>
      <c r="P81" s="81"/>
      <c r="Q81" s="122"/>
    </row>
    <row r="82" spans="1:20" s="48" customFormat="1" ht="10.5" customHeight="1">
      <c r="A82" s="234">
        <v>17</v>
      </c>
      <c r="B82" s="136">
        <f>IF($D82="","",VLOOKUP($D82,'Подг пар'!$A$7:$V$71,20))</f>
        <v>0</v>
      </c>
      <c r="C82" s="136">
        <f>IF($D82="","",VLOOKUP($D82,'Подг пар'!$A$7:$V$71,21))</f>
        <v>5864</v>
      </c>
      <c r="D82" s="137">
        <v>3</v>
      </c>
      <c r="E82" s="138" t="str">
        <f>UPPER(IF($D82="","",VLOOKUP($D82,'Подг пар'!$A$7:$V$71,2)))</f>
        <v>БОНДАРЧУК</v>
      </c>
      <c r="F82" s="138">
        <f>IF($D82="","",VLOOKUP($D82,'Подг пар'!$A$7:$V$71,3))</f>
        <v>0</v>
      </c>
      <c r="G82" s="235"/>
      <c r="H82" s="138">
        <f>IF($D82="","",VLOOKUP($D82,'Подг пар'!$A$7:$V$71,4))</f>
        <v>0</v>
      </c>
      <c r="I82" s="397"/>
      <c r="J82" s="398"/>
      <c r="K82" s="399"/>
      <c r="L82" s="398"/>
      <c r="M82" s="399"/>
      <c r="N82" s="398"/>
      <c r="O82" s="399"/>
      <c r="P82" s="398"/>
      <c r="Q82" s="393" t="s">
        <v>54</v>
      </c>
      <c r="R82" s="144"/>
      <c r="T82" s="145" t="e">
        <f>#REF!</f>
        <v>#REF!</v>
      </c>
    </row>
    <row r="83" spans="1:20" s="48" customFormat="1" ht="9" customHeight="1">
      <c r="A83" s="201"/>
      <c r="B83" s="237"/>
      <c r="C83" s="237"/>
      <c r="D83" s="237"/>
      <c r="E83" s="138" t="str">
        <f>UPPER(IF($D82="","",VLOOKUP($D82,'Подг пар'!$A$7:$V$71,7)))</f>
        <v>СТРИЖАК</v>
      </c>
      <c r="F83" s="138">
        <f>IF($D82="","",VLOOKUP($D82,'Подг пар'!$A$7:$V$71,8))</f>
        <v>0</v>
      </c>
      <c r="G83" s="235"/>
      <c r="H83" s="138">
        <f>IF($D82="","",VLOOKUP($D82,'Подг пар'!$A$7:$V$71,9))</f>
        <v>0</v>
      </c>
      <c r="I83" s="400"/>
      <c r="J83" s="401">
        <f>IF(I83="a",E82,IF(I83="b",E84,""))</f>
      </c>
      <c r="K83" s="402"/>
      <c r="L83" s="398"/>
      <c r="M83" s="399"/>
      <c r="N83" s="398"/>
      <c r="O83" s="399"/>
      <c r="P83" s="398"/>
      <c r="Q83" s="396"/>
      <c r="R83" s="144"/>
      <c r="T83" s="148" t="e">
        <f>#REF!</f>
        <v>#REF!</v>
      </c>
    </row>
    <row r="84" spans="1:20" s="48" customFormat="1" ht="9" customHeight="1">
      <c r="A84" s="201"/>
      <c r="B84" s="146"/>
      <c r="C84" s="146"/>
      <c r="D84" s="146"/>
      <c r="E84" s="135"/>
      <c r="F84" s="135"/>
      <c r="G84" s="82"/>
      <c r="H84" s="135"/>
      <c r="I84" s="403"/>
      <c r="J84" s="404" t="str">
        <f>UPPER(IF(OR(I85="a",I85="as"),E82,IF(OR(I85="b",I85="bs"),E86,)))</f>
        <v>БОНДАРЧУК</v>
      </c>
      <c r="K84" s="405"/>
      <c r="L84" s="398"/>
      <c r="M84" s="399"/>
      <c r="N84" s="398"/>
      <c r="O84" s="399"/>
      <c r="P84" s="398"/>
      <c r="Q84" s="396"/>
      <c r="R84" s="144"/>
      <c r="T84" s="148" t="e">
        <f>#REF!</f>
        <v>#REF!</v>
      </c>
    </row>
    <row r="85" spans="1:20" s="48" customFormat="1" ht="9" customHeight="1">
      <c r="A85" s="201"/>
      <c r="B85" s="146"/>
      <c r="C85" s="146"/>
      <c r="D85" s="146"/>
      <c r="E85" s="135"/>
      <c r="F85" s="135"/>
      <c r="G85" s="82"/>
      <c r="H85" s="394" t="s">
        <v>1</v>
      </c>
      <c r="I85" s="395" t="s">
        <v>224</v>
      </c>
      <c r="J85" s="406" t="str">
        <f>UPPER(IF(OR(I85="a",I85="as"),E83,IF(OR(I85="b",I85="bs"),E87,)))</f>
        <v>СТРИЖАК</v>
      </c>
      <c r="K85" s="407"/>
      <c r="L85" s="408"/>
      <c r="M85" s="402"/>
      <c r="N85" s="398"/>
      <c r="O85" s="399"/>
      <c r="P85" s="398"/>
      <c r="Q85" s="396"/>
      <c r="R85" s="144"/>
      <c r="T85" s="148" t="e">
        <f>#REF!</f>
        <v>#REF!</v>
      </c>
    </row>
    <row r="86" spans="1:20" s="48" customFormat="1" ht="9" customHeight="1">
      <c r="A86" s="201">
        <v>18</v>
      </c>
      <c r="B86" s="136">
        <f>IF($D86="","",VLOOKUP($D86,'Подг пар'!$A$7:$V$71,20))</f>
      </c>
      <c r="C86" s="136">
        <f>IF($D86="","",VLOOKUP($D86,'Подг пар'!$A$7:$V$71,21))</f>
      </c>
      <c r="D86" s="137"/>
      <c r="E86" s="149">
        <f>UPPER(IF($D86="","",VLOOKUP($D86,'Подг пар'!$A$7:$V$71,2)))</f>
      </c>
      <c r="F86" s="149" t="s">
        <v>223</v>
      </c>
      <c r="G86" s="244"/>
      <c r="H86" s="149">
        <f>IF($D86="","",VLOOKUP($D86,'Подг пар'!$A$7:$V$71,4))</f>
      </c>
      <c r="I86" s="409"/>
      <c r="J86" s="408"/>
      <c r="K86" s="410"/>
      <c r="L86" s="411"/>
      <c r="M86" s="405"/>
      <c r="N86" s="398"/>
      <c r="O86" s="399"/>
      <c r="P86" s="398"/>
      <c r="Q86" s="396"/>
      <c r="R86" s="144"/>
      <c r="T86" s="148" t="e">
        <f>#REF!</f>
        <v>#REF!</v>
      </c>
    </row>
    <row r="87" spans="1:20" s="48" customFormat="1" ht="9" customHeight="1">
      <c r="A87" s="201"/>
      <c r="B87" s="237"/>
      <c r="C87" s="237"/>
      <c r="D87" s="237"/>
      <c r="E87" s="149">
        <f>UPPER(IF($D86="","",VLOOKUP($D86,'Подг пар'!$A$7:$V$71,7)))</f>
      </c>
      <c r="F87" s="149">
        <f>IF($D86="","",VLOOKUP($D86,'Подг пар'!$A$7:$V$71,8))</f>
      </c>
      <c r="G87" s="244"/>
      <c r="H87" s="149">
        <f>IF($D86="","",VLOOKUP($D86,'Подг пар'!$A$7:$V$71,9))</f>
      </c>
      <c r="I87" s="400"/>
      <c r="J87" s="408"/>
      <c r="K87" s="410"/>
      <c r="L87" s="412"/>
      <c r="M87" s="413"/>
      <c r="N87" s="398"/>
      <c r="O87" s="399"/>
      <c r="P87" s="398"/>
      <c r="Q87" s="396"/>
      <c r="R87" s="144"/>
      <c r="T87" s="148" t="e">
        <f>#REF!</f>
        <v>#REF!</v>
      </c>
    </row>
    <row r="88" spans="1:20" s="48" customFormat="1" ht="9" customHeight="1">
      <c r="A88" s="201"/>
      <c r="B88" s="146"/>
      <c r="C88" s="146"/>
      <c r="D88" s="150"/>
      <c r="E88" s="135"/>
      <c r="F88" s="135"/>
      <c r="G88" s="82"/>
      <c r="H88" s="135"/>
      <c r="I88" s="414"/>
      <c r="J88" s="398"/>
      <c r="K88" s="415"/>
      <c r="L88" s="404" t="str">
        <f>UPPER(IF(OR(K89="a",K89="as"),J84,IF(OR(K89="b",K89="bs"),J92,)))</f>
        <v>КОСТЕНКО</v>
      </c>
      <c r="M88" s="402"/>
      <c r="N88" s="398"/>
      <c r="O88" s="399"/>
      <c r="P88" s="398"/>
      <c r="Q88" s="396"/>
      <c r="R88" s="144"/>
      <c r="T88" s="148" t="e">
        <f>#REF!</f>
        <v>#REF!</v>
      </c>
    </row>
    <row r="89" spans="1:20" s="48" customFormat="1" ht="9" customHeight="1">
      <c r="A89" s="201"/>
      <c r="B89" s="146"/>
      <c r="C89" s="146"/>
      <c r="D89" s="150"/>
      <c r="E89" s="135"/>
      <c r="F89" s="135"/>
      <c r="G89" s="82"/>
      <c r="H89" s="135"/>
      <c r="I89" s="416"/>
      <c r="J89" s="394" t="s">
        <v>1</v>
      </c>
      <c r="K89" s="395" t="s">
        <v>292</v>
      </c>
      <c r="L89" s="406" t="str">
        <f>UPPER(IF(OR(K89="a",K89="as"),J85,IF(OR(K89="b",K89="bs"),J93,)))</f>
        <v>ОЛЬХОВСКИЙ</v>
      </c>
      <c r="M89" s="407"/>
      <c r="N89" s="408"/>
      <c r="O89" s="402"/>
      <c r="P89" s="398"/>
      <c r="Q89" s="396"/>
      <c r="R89" s="144"/>
      <c r="T89" s="148" t="e">
        <f>#REF!</f>
        <v>#REF!</v>
      </c>
    </row>
    <row r="90" spans="1:20" s="48" customFormat="1" ht="9" customHeight="1">
      <c r="A90" s="249">
        <v>19</v>
      </c>
      <c r="B90" s="136">
        <f>IF($D90="","",VLOOKUP($D90,'Подг пар'!$A$7:$V$71,20))</f>
        <v>0</v>
      </c>
      <c r="C90" s="136">
        <f>IF($D90="","",VLOOKUP($D90,'Подг пар'!$A$7:$V$71,21))</f>
        <v>0</v>
      </c>
      <c r="D90" s="137">
        <v>18</v>
      </c>
      <c r="E90" s="149" t="str">
        <f>UPPER(IF($D90="","",VLOOKUP($D90,'Подг пар'!$A$7:$V$71,2)))</f>
        <v>КОСТЕНКО</v>
      </c>
      <c r="F90" s="149">
        <f>IF($D90="","",VLOOKUP($D90,'Подг пар'!$A$7:$V$71,3))</f>
        <v>0</v>
      </c>
      <c r="G90" s="244"/>
      <c r="H90" s="149">
        <f>IF($D90="","",VLOOKUP($D90,'Подг пар'!$A$7:$V$71,4))</f>
        <v>0</v>
      </c>
      <c r="I90" s="397"/>
      <c r="J90" s="398"/>
      <c r="K90" s="410"/>
      <c r="L90" s="398">
        <v>85</v>
      </c>
      <c r="M90" s="410"/>
      <c r="N90" s="411"/>
      <c r="O90" s="402"/>
      <c r="P90" s="398"/>
      <c r="Q90" s="396"/>
      <c r="R90" s="144"/>
      <c r="T90" s="148" t="e">
        <f>#REF!</f>
        <v>#REF!</v>
      </c>
    </row>
    <row r="91" spans="1:20" s="48" customFormat="1" ht="9" customHeight="1" thickBot="1">
      <c r="A91" s="201"/>
      <c r="B91" s="237"/>
      <c r="C91" s="237"/>
      <c r="D91" s="237"/>
      <c r="E91" s="149" t="str">
        <f>UPPER(IF($D90="","",VLOOKUP($D90,'Подг пар'!$A$7:$V$71,7)))</f>
        <v>ОЛЬХОВСКИЙ</v>
      </c>
      <c r="F91" s="149">
        <f>IF($D90="","",VLOOKUP($D90,'Подг пар'!$A$7:$V$71,8))</f>
        <v>0</v>
      </c>
      <c r="G91" s="244"/>
      <c r="H91" s="149">
        <f>IF($D90="","",VLOOKUP($D90,'Подг пар'!$A$7:$V$71,9))</f>
        <v>0</v>
      </c>
      <c r="I91" s="400"/>
      <c r="J91" s="401">
        <f>IF(I91="a",E90,IF(I91="b",E92,""))</f>
      </c>
      <c r="K91" s="410"/>
      <c r="L91" s="398"/>
      <c r="M91" s="410"/>
      <c r="N91" s="408"/>
      <c r="O91" s="402"/>
      <c r="P91" s="398"/>
      <c r="Q91" s="396"/>
      <c r="R91" s="144"/>
      <c r="T91" s="152" t="e">
        <f>#REF!</f>
        <v>#REF!</v>
      </c>
    </row>
    <row r="92" spans="1:18" s="48" customFormat="1" ht="9" customHeight="1">
      <c r="A92" s="201"/>
      <c r="B92" s="146"/>
      <c r="C92" s="146"/>
      <c r="D92" s="150"/>
      <c r="E92" s="135"/>
      <c r="F92" s="135"/>
      <c r="G92" s="82"/>
      <c r="H92" s="135"/>
      <c r="I92" s="403"/>
      <c r="J92" s="404" t="str">
        <f>UPPER(IF(OR(I93="a",I93="as"),E90,IF(OR(I93="b",I93="bs"),E94,)))</f>
        <v>КОСТЕНКО</v>
      </c>
      <c r="K92" s="417"/>
      <c r="L92" s="398"/>
      <c r="M92" s="410"/>
      <c r="N92" s="408"/>
      <c r="O92" s="402"/>
      <c r="P92" s="398"/>
      <c r="Q92" s="396"/>
      <c r="R92" s="144"/>
    </row>
    <row r="93" spans="1:18" s="48" customFormat="1" ht="9" customHeight="1">
      <c r="A93" s="201"/>
      <c r="B93" s="146"/>
      <c r="C93" s="146"/>
      <c r="D93" s="150"/>
      <c r="E93" s="135"/>
      <c r="F93" s="135"/>
      <c r="G93" s="82"/>
      <c r="H93" s="394" t="s">
        <v>1</v>
      </c>
      <c r="I93" s="395" t="s">
        <v>60</v>
      </c>
      <c r="J93" s="406" t="str">
        <f>UPPER(IF(OR(I93="a",I93="as"),E91,IF(OR(I93="b",I93="bs"),E95,)))</f>
        <v>ОЛЬХОВСКИЙ</v>
      </c>
      <c r="K93" s="418"/>
      <c r="L93" s="408"/>
      <c r="M93" s="410"/>
      <c r="N93" s="408"/>
      <c r="O93" s="402"/>
      <c r="P93" s="398"/>
      <c r="Q93" s="396"/>
      <c r="R93" s="144"/>
    </row>
    <row r="94" spans="1:18" s="48" customFormat="1" ht="9" customHeight="1">
      <c r="A94" s="201">
        <v>20</v>
      </c>
      <c r="B94" s="136">
        <f>IF($D94="","",VLOOKUP($D94,'Подг пар'!$A$7:$V$71,20))</f>
        <v>0</v>
      </c>
      <c r="C94" s="136">
        <f>IF($D94="","",VLOOKUP($D94,'Подг пар'!$A$7:$V$71,21))</f>
        <v>0</v>
      </c>
      <c r="D94" s="137">
        <v>49</v>
      </c>
      <c r="E94" s="149" t="str">
        <f>UPPER(IF($D94="","",VLOOKUP($D94,'Подг пар'!$A$7:$V$71,2)))</f>
        <v>ТИМОФЕЕВ</v>
      </c>
      <c r="F94" s="149">
        <f>IF($D94="","",VLOOKUP($D94,'Подг пар'!$A$7:$V$71,3))</f>
        <v>0</v>
      </c>
      <c r="G94" s="244"/>
      <c r="H94" s="149">
        <f>IF($D94="","",VLOOKUP($D94,'Подг пар'!$A$7:$V$71,4))</f>
        <v>0</v>
      </c>
      <c r="I94" s="409"/>
      <c r="J94" s="408">
        <v>83</v>
      </c>
      <c r="K94" s="402"/>
      <c r="L94" s="411"/>
      <c r="M94" s="417"/>
      <c r="N94" s="408"/>
      <c r="O94" s="402"/>
      <c r="P94" s="398"/>
      <c r="Q94" s="396"/>
      <c r="R94" s="144"/>
    </row>
    <row r="95" spans="1:18" s="48" customFormat="1" ht="9" customHeight="1">
      <c r="A95" s="201"/>
      <c r="B95" s="237"/>
      <c r="C95" s="237"/>
      <c r="D95" s="237"/>
      <c r="E95" s="149" t="str">
        <f>UPPER(IF($D94="","",VLOOKUP($D94,'Подг пар'!$A$7:$V$71,7)))</f>
        <v>ВАСИЛЕВСКИЙ</v>
      </c>
      <c r="F95" s="149">
        <f>IF($D94="","",VLOOKUP($D94,'Подг пар'!$A$7:$V$71,8))</f>
        <v>0</v>
      </c>
      <c r="G95" s="244"/>
      <c r="H95" s="149">
        <f>IF($D94="","",VLOOKUP($D94,'Подг пар'!$A$7:$V$71,9))</f>
        <v>0</v>
      </c>
      <c r="I95" s="400"/>
      <c r="J95" s="408"/>
      <c r="K95" s="402"/>
      <c r="L95" s="412"/>
      <c r="M95" s="419"/>
      <c r="N95" s="408"/>
      <c r="O95" s="402"/>
      <c r="P95" s="398"/>
      <c r="Q95" s="396"/>
      <c r="R95" s="144"/>
    </row>
    <row r="96" spans="1:18" s="48" customFormat="1" ht="9" customHeight="1">
      <c r="A96" s="201"/>
      <c r="B96" s="146"/>
      <c r="C96" s="146"/>
      <c r="D96" s="146"/>
      <c r="E96" s="135"/>
      <c r="F96" s="135"/>
      <c r="G96" s="82"/>
      <c r="H96" s="135"/>
      <c r="I96" s="414"/>
      <c r="J96" s="398"/>
      <c r="K96" s="399"/>
      <c r="L96" s="408"/>
      <c r="M96" s="415"/>
      <c r="N96" s="404" t="str">
        <f>UPPER(IF(OR(M97="a",M97="as"),L88,IF(OR(M97="b",M97="bs"),L104,)))</f>
        <v>КОСТЕНКО</v>
      </c>
      <c r="O96" s="402"/>
      <c r="P96" s="398"/>
      <c r="Q96" s="396"/>
      <c r="R96" s="144"/>
    </row>
    <row r="97" spans="1:18" s="48" customFormat="1" ht="9" customHeight="1">
      <c r="A97" s="201"/>
      <c r="B97" s="146"/>
      <c r="C97" s="146"/>
      <c r="D97" s="146"/>
      <c r="E97" s="135"/>
      <c r="F97" s="135"/>
      <c r="G97" s="82"/>
      <c r="H97" s="135"/>
      <c r="I97" s="416"/>
      <c r="J97" s="398"/>
      <c r="K97" s="399"/>
      <c r="L97" s="394" t="s">
        <v>1</v>
      </c>
      <c r="M97" s="395" t="s">
        <v>293</v>
      </c>
      <c r="N97" s="406" t="str">
        <f>UPPER(IF(OR(M97="a",M97="as"),L89,IF(OR(M97="b",M97="bs"),L105,)))</f>
        <v>ОЛЬХОВСКИЙ</v>
      </c>
      <c r="O97" s="407"/>
      <c r="P97" s="408"/>
      <c r="Q97" s="420"/>
      <c r="R97" s="144"/>
    </row>
    <row r="98" spans="1:18" s="48" customFormat="1" ht="9" customHeight="1">
      <c r="A98" s="201">
        <v>21</v>
      </c>
      <c r="B98" s="136">
        <f>IF($D98="","",VLOOKUP($D98,'Подг пар'!$A$7:$V$71,20))</f>
        <v>0</v>
      </c>
      <c r="C98" s="136">
        <f>IF($D98="","",VLOOKUP($D98,'Подг пар'!$A$7:$V$71,21))</f>
        <v>0</v>
      </c>
      <c r="D98" s="137">
        <v>20</v>
      </c>
      <c r="E98" s="430" t="str">
        <f>UPPER(IF($D98="","",VLOOKUP($D98,'Подг пар'!$A$7:$V$71,2)))</f>
        <v>ДИДЕНКО</v>
      </c>
      <c r="F98" s="138">
        <f>IF($D98="","",VLOOKUP($D98,'Подг пар'!$A$7:$V$71,3))</f>
        <v>0</v>
      </c>
      <c r="G98" s="235"/>
      <c r="H98" s="138">
        <f>IF($D98="","",VLOOKUP($D98,'Подг пар'!$A$7:$V$71,4))</f>
        <v>0</v>
      </c>
      <c r="I98" s="397"/>
      <c r="J98" s="398"/>
      <c r="K98" s="399"/>
      <c r="L98" s="398"/>
      <c r="M98" s="410"/>
      <c r="N98" s="398">
        <v>85</v>
      </c>
      <c r="O98" s="410"/>
      <c r="P98" s="398"/>
      <c r="Q98" s="420"/>
      <c r="R98" s="144"/>
    </row>
    <row r="99" spans="1:18" s="48" customFormat="1" ht="9" customHeight="1">
      <c r="A99" s="201"/>
      <c r="B99" s="237"/>
      <c r="C99" s="237"/>
      <c r="D99" s="237"/>
      <c r="E99" s="430" t="str">
        <f>UPPER(IF($D98="","",VLOOKUP($D98,'Подг пар'!$A$7:$V$71,7)))</f>
        <v>ДАНИ</v>
      </c>
      <c r="F99" s="138">
        <f>IF($D98="","",VLOOKUP($D98,'Подг пар'!$A$7:$V$71,8))</f>
        <v>0</v>
      </c>
      <c r="G99" s="235"/>
      <c r="H99" s="138">
        <f>IF($D98="","",VLOOKUP($D98,'Подг пар'!$A$7:$V$71,9))</f>
        <v>0</v>
      </c>
      <c r="I99" s="400"/>
      <c r="J99" s="401">
        <f>IF(I99="a",E98,IF(I99="b",E100,""))</f>
      </c>
      <c r="K99" s="402"/>
      <c r="L99" s="398"/>
      <c r="M99" s="410"/>
      <c r="N99" s="398"/>
      <c r="O99" s="410"/>
      <c r="P99" s="398"/>
      <c r="Q99" s="420"/>
      <c r="R99" s="144"/>
    </row>
    <row r="100" spans="1:18" s="48" customFormat="1" ht="9" customHeight="1">
      <c r="A100" s="201"/>
      <c r="B100" s="146"/>
      <c r="C100" s="146"/>
      <c r="D100" s="146"/>
      <c r="E100" s="135"/>
      <c r="F100" s="135"/>
      <c r="G100" s="82"/>
      <c r="H100" s="135"/>
      <c r="I100" s="403"/>
      <c r="J100" s="404" t="str">
        <f>UPPER(IF(OR(I101="a",I101="as"),E98,IF(OR(I101="b",I101="bs"),E102,)))</f>
        <v>ДИДЕНКО</v>
      </c>
      <c r="K100" s="405"/>
      <c r="L100" s="398"/>
      <c r="M100" s="410"/>
      <c r="N100" s="398"/>
      <c r="O100" s="410"/>
      <c r="P100" s="398"/>
      <c r="Q100" s="420"/>
      <c r="R100" s="144"/>
    </row>
    <row r="101" spans="1:18" s="48" customFormat="1" ht="9" customHeight="1">
      <c r="A101" s="201"/>
      <c r="B101" s="146"/>
      <c r="C101" s="146"/>
      <c r="D101" s="146"/>
      <c r="E101" s="135"/>
      <c r="F101" s="135"/>
      <c r="G101" s="82"/>
      <c r="H101" s="394" t="s">
        <v>1</v>
      </c>
      <c r="I101" s="395" t="s">
        <v>60</v>
      </c>
      <c r="J101" s="406" t="str">
        <f>UPPER(IF(OR(I101="a",I101="as"),E99,IF(OR(I101="b",I101="bs"),E103,)))</f>
        <v>ДАНИ</v>
      </c>
      <c r="K101" s="407"/>
      <c r="L101" s="408"/>
      <c r="M101" s="410"/>
      <c r="N101" s="398"/>
      <c r="O101" s="410"/>
      <c r="P101" s="398"/>
      <c r="Q101" s="420"/>
      <c r="R101" s="144"/>
    </row>
    <row r="102" spans="1:18" s="48" customFormat="1" ht="9" customHeight="1">
      <c r="A102" s="201">
        <v>22</v>
      </c>
      <c r="B102" s="136">
        <f>IF($D102="","",VLOOKUP($D102,'Подг пар'!$A$7:$V$71,20))</f>
        <v>0</v>
      </c>
      <c r="C102" s="136">
        <f>IF($D102="","",VLOOKUP($D102,'Подг пар'!$A$7:$V$71,21))</f>
        <v>0</v>
      </c>
      <c r="D102" s="137">
        <v>41</v>
      </c>
      <c r="E102" s="149" t="str">
        <f>UPPER(IF($D102="","",VLOOKUP($D102,'Подг пар'!$A$7:$V$71,2)))</f>
        <v>ХОХЛОВ</v>
      </c>
      <c r="F102" s="149">
        <f>IF($D102="","",VLOOKUP($D102,'Подг пар'!$A$7:$V$71,3))</f>
        <v>0</v>
      </c>
      <c r="G102" s="244"/>
      <c r="H102" s="149">
        <f>IF($D102="","",VLOOKUP($D102,'Подг пар'!$A$7:$V$71,4))</f>
        <v>0</v>
      </c>
      <c r="I102" s="409"/>
      <c r="J102" s="408">
        <v>80</v>
      </c>
      <c r="K102" s="410"/>
      <c r="L102" s="411"/>
      <c r="M102" s="417"/>
      <c r="N102" s="398"/>
      <c r="O102" s="410"/>
      <c r="P102" s="398"/>
      <c r="Q102" s="420"/>
      <c r="R102" s="144"/>
    </row>
    <row r="103" spans="1:18" s="48" customFormat="1" ht="9" customHeight="1">
      <c r="A103" s="201"/>
      <c r="B103" s="237"/>
      <c r="C103" s="237"/>
      <c r="D103" s="237"/>
      <c r="E103" s="149" t="str">
        <f>UPPER(IF($D102="","",VLOOKUP($D102,'Подг пар'!$A$7:$V$71,7)))</f>
        <v>ВОРОТИЛИН</v>
      </c>
      <c r="F103" s="149">
        <f>IF($D102="","",VLOOKUP($D102,'Подг пар'!$A$7:$V$71,8))</f>
        <v>0</v>
      </c>
      <c r="G103" s="244"/>
      <c r="H103" s="149">
        <f>IF($D102="","",VLOOKUP($D102,'Подг пар'!$A$7:$V$71,9))</f>
        <v>0</v>
      </c>
      <c r="I103" s="400"/>
      <c r="J103" s="408"/>
      <c r="K103" s="410"/>
      <c r="L103" s="412"/>
      <c r="M103" s="419"/>
      <c r="N103" s="398"/>
      <c r="O103" s="410"/>
      <c r="P103" s="398"/>
      <c r="Q103" s="420"/>
      <c r="R103" s="144"/>
    </row>
    <row r="104" spans="1:18" s="48" customFormat="1" ht="9" customHeight="1">
      <c r="A104" s="201"/>
      <c r="B104" s="146"/>
      <c r="C104" s="146"/>
      <c r="D104" s="150"/>
      <c r="E104" s="135"/>
      <c r="F104" s="135"/>
      <c r="G104" s="82"/>
      <c r="H104" s="135"/>
      <c r="I104" s="414"/>
      <c r="J104" s="398"/>
      <c r="K104" s="415"/>
      <c r="L104" s="404" t="str">
        <f>UPPER(IF(OR(K105="a",K105="as"),J100,IF(OR(K105="b",K105="bs"),J108,)))</f>
        <v>ДИДЕНКО</v>
      </c>
      <c r="M104" s="410"/>
      <c r="N104" s="398"/>
      <c r="O104" s="410"/>
      <c r="P104" s="398"/>
      <c r="Q104" s="420"/>
      <c r="R104" s="144"/>
    </row>
    <row r="105" spans="1:18" s="48" customFormat="1" ht="9" customHeight="1">
      <c r="A105" s="201"/>
      <c r="B105" s="146"/>
      <c r="C105" s="146"/>
      <c r="D105" s="150"/>
      <c r="E105" s="135"/>
      <c r="F105" s="135"/>
      <c r="G105" s="82"/>
      <c r="H105" s="135"/>
      <c r="I105" s="416"/>
      <c r="J105" s="394" t="s">
        <v>1</v>
      </c>
      <c r="K105" s="395" t="s">
        <v>293</v>
      </c>
      <c r="L105" s="406" t="str">
        <f>UPPER(IF(OR(K105="a",K105="as"),J101,IF(OR(K105="b",K105="bs"),J109,)))</f>
        <v>ДАНИ</v>
      </c>
      <c r="M105" s="418"/>
      <c r="N105" s="408"/>
      <c r="O105" s="410"/>
      <c r="P105" s="398"/>
      <c r="Q105" s="420"/>
      <c r="R105" s="144"/>
    </row>
    <row r="106" spans="1:18" s="48" customFormat="1" ht="9" customHeight="1">
      <c r="A106" s="249">
        <v>23</v>
      </c>
      <c r="B106" s="136">
        <f>IF($D106="","",VLOOKUP($D106,'Подг пар'!$A$7:$V$71,20))</f>
        <v>0</v>
      </c>
      <c r="C106" s="136">
        <f>IF($D106="","",VLOOKUP($D106,'Подг пар'!$A$7:$V$71,21))</f>
        <v>0</v>
      </c>
      <c r="D106" s="137">
        <v>32</v>
      </c>
      <c r="E106" s="149" t="str">
        <f>UPPER(IF($D106="","",VLOOKUP($D106,'Подг пар'!$A$7:$V$71,2)))</f>
        <v>ГАБУЕВ</v>
      </c>
      <c r="F106" s="149">
        <f>IF($D106="","",VLOOKUP($D106,'Подг пар'!$A$7:$V$71,3))</f>
        <v>0</v>
      </c>
      <c r="G106" s="244"/>
      <c r="H106" s="149">
        <f>IF($D106="","",VLOOKUP($D106,'Подг пар'!$A$7:$V$71,4))</f>
        <v>0</v>
      </c>
      <c r="I106" s="397"/>
      <c r="J106" s="398"/>
      <c r="K106" s="410"/>
      <c r="L106" s="398">
        <v>81</v>
      </c>
      <c r="M106" s="421"/>
      <c r="N106" s="411"/>
      <c r="O106" s="410"/>
      <c r="P106" s="398"/>
      <c r="Q106" s="420"/>
      <c r="R106" s="144"/>
    </row>
    <row r="107" spans="1:18" s="48" customFormat="1" ht="9" customHeight="1">
      <c r="A107" s="201"/>
      <c r="B107" s="237"/>
      <c r="C107" s="237"/>
      <c r="D107" s="237"/>
      <c r="E107" s="149" t="str">
        <f>UPPER(IF($D106="","",VLOOKUP($D106,'Подг пар'!$A$7:$V$71,7)))</f>
        <v>КЛИМЕНКО</v>
      </c>
      <c r="F107" s="149">
        <f>IF($D106="","",VLOOKUP($D106,'Подг пар'!$A$7:$V$71,8))</f>
        <v>0</v>
      </c>
      <c r="G107" s="244"/>
      <c r="H107" s="149">
        <f>IF($D106="","",VLOOKUP($D106,'Подг пар'!$A$7:$V$71,9))</f>
        <v>0</v>
      </c>
      <c r="I107" s="400"/>
      <c r="J107" s="401">
        <f>IF(I107="a",E106,IF(I107="b",E108,""))</f>
      </c>
      <c r="K107" s="410"/>
      <c r="L107" s="398"/>
      <c r="M107" s="402"/>
      <c r="N107" s="408"/>
      <c r="O107" s="410"/>
      <c r="P107" s="398"/>
      <c r="Q107" s="420"/>
      <c r="R107" s="144"/>
    </row>
    <row r="108" spans="1:18" s="48" customFormat="1" ht="9" customHeight="1">
      <c r="A108" s="201"/>
      <c r="B108" s="146"/>
      <c r="C108" s="146"/>
      <c r="D108" s="150"/>
      <c r="E108" s="135"/>
      <c r="F108" s="135"/>
      <c r="G108" s="82"/>
      <c r="H108" s="135"/>
      <c r="I108" s="403"/>
      <c r="J108" s="404" t="str">
        <f>UPPER(IF(OR(I109="a",I109="as"),E106,IF(OR(I109="b",I109="bs"),E110,)))</f>
        <v>ШИШКИН</v>
      </c>
      <c r="K108" s="417"/>
      <c r="L108" s="398"/>
      <c r="M108" s="402"/>
      <c r="N108" s="408"/>
      <c r="O108" s="410"/>
      <c r="P108" s="398"/>
      <c r="Q108" s="420"/>
      <c r="R108" s="144"/>
    </row>
    <row r="109" spans="1:18" s="48" customFormat="1" ht="9" customHeight="1">
      <c r="A109" s="201"/>
      <c r="B109" s="146"/>
      <c r="C109" s="146"/>
      <c r="D109" s="150"/>
      <c r="E109" s="135"/>
      <c r="F109" s="135"/>
      <c r="G109" s="82"/>
      <c r="H109" s="394" t="s">
        <v>1</v>
      </c>
      <c r="I109" s="395" t="s">
        <v>225</v>
      </c>
      <c r="J109" s="406" t="str">
        <f>UPPER(IF(OR(I109="a",I109="as"),E107,IF(OR(I109="b",I109="bs"),E111,)))</f>
        <v>СИВОХИН</v>
      </c>
      <c r="K109" s="418"/>
      <c r="L109" s="408"/>
      <c r="M109" s="402"/>
      <c r="N109" s="408"/>
      <c r="O109" s="410"/>
      <c r="P109" s="398"/>
      <c r="Q109" s="420"/>
      <c r="R109" s="144"/>
    </row>
    <row r="110" spans="1:18" s="48" customFormat="1" ht="9" customHeight="1">
      <c r="A110" s="234">
        <v>24</v>
      </c>
      <c r="B110" s="136">
        <f>IF($D110="","",VLOOKUP($D110,'Подг пар'!$A$7:$V$71,20))</f>
        <v>0</v>
      </c>
      <c r="C110" s="136">
        <f>IF($D110="","",VLOOKUP($D110,'Подг пар'!$A$7:$V$71,21))</f>
        <v>877</v>
      </c>
      <c r="D110" s="137">
        <v>14</v>
      </c>
      <c r="E110" s="138" t="str">
        <f>UPPER(IF($D110="","",VLOOKUP($D110,'Подг пар'!$A$7:$V$71,2)))</f>
        <v>ШИШКИН</v>
      </c>
      <c r="F110" s="138">
        <f>IF($D110="","",VLOOKUP($D110,'Подг пар'!$A$7:$V$71,3))</f>
        <v>0</v>
      </c>
      <c r="G110" s="235"/>
      <c r="H110" s="138">
        <f>IF($D110="","",VLOOKUP($D110,'Подг пар'!$A$7:$V$71,4))</f>
        <v>0</v>
      </c>
      <c r="I110" s="409"/>
      <c r="J110" s="408">
        <v>85</v>
      </c>
      <c r="K110" s="402"/>
      <c r="L110" s="411"/>
      <c r="M110" s="405"/>
      <c r="N110" s="408"/>
      <c r="O110" s="410"/>
      <c r="P110" s="398"/>
      <c r="Q110" s="420"/>
      <c r="R110" s="144"/>
    </row>
    <row r="111" spans="1:18" s="48" customFormat="1" ht="9" customHeight="1">
      <c r="A111" s="201"/>
      <c r="B111" s="237"/>
      <c r="C111" s="237"/>
      <c r="D111" s="237"/>
      <c r="E111" s="138" t="str">
        <f>UPPER(IF($D110="","",VLOOKUP($D110,'Подг пар'!$A$7:$V$71,7)))</f>
        <v>СИВОХИН</v>
      </c>
      <c r="F111" s="138">
        <f>IF($D110="","",VLOOKUP($D110,'Подг пар'!$A$7:$V$71,8))</f>
        <v>0</v>
      </c>
      <c r="G111" s="235"/>
      <c r="H111" s="138">
        <f>IF($D110="","",VLOOKUP($D110,'Подг пар'!$A$7:$V$71,9))</f>
        <v>0</v>
      </c>
      <c r="I111" s="400"/>
      <c r="J111" s="408"/>
      <c r="K111" s="402"/>
      <c r="L111" s="412"/>
      <c r="M111" s="413"/>
      <c r="N111" s="408"/>
      <c r="O111" s="410"/>
      <c r="P111" s="398"/>
      <c r="Q111" s="420"/>
      <c r="R111" s="144"/>
    </row>
    <row r="112" spans="1:18" s="48" customFormat="1" ht="9" customHeight="1">
      <c r="A112" s="201"/>
      <c r="B112" s="146"/>
      <c r="C112" s="146"/>
      <c r="D112" s="150"/>
      <c r="E112" s="135"/>
      <c r="F112" s="135"/>
      <c r="G112" s="82"/>
      <c r="H112" s="135"/>
      <c r="I112" s="414"/>
      <c r="J112" s="398"/>
      <c r="K112" s="399"/>
      <c r="L112" s="408"/>
      <c r="M112" s="402"/>
      <c r="N112" s="402"/>
      <c r="O112" s="415"/>
      <c r="P112" s="404" t="str">
        <f>UPPER(IF(OR(O113="a",O113="as"),N96,IF(OR(O113="b",O113="bs"),N128,)))</f>
        <v>КОСТЕНКО</v>
      </c>
      <c r="Q112" s="422"/>
      <c r="R112" s="144"/>
    </row>
    <row r="113" spans="1:18" s="48" customFormat="1" ht="9" customHeight="1">
      <c r="A113" s="201"/>
      <c r="B113" s="146"/>
      <c r="C113" s="146"/>
      <c r="D113" s="150"/>
      <c r="E113" s="135"/>
      <c r="F113" s="135"/>
      <c r="G113" s="82"/>
      <c r="H113" s="135"/>
      <c r="I113" s="416"/>
      <c r="J113" s="398"/>
      <c r="K113" s="399"/>
      <c r="L113" s="408"/>
      <c r="M113" s="402"/>
      <c r="N113" s="394" t="s">
        <v>1</v>
      </c>
      <c r="O113" s="395" t="s">
        <v>60</v>
      </c>
      <c r="P113" s="406" t="str">
        <f>UPPER(IF(OR(O113="a",O113="as"),N97,IF(OR(O113="b",O113="bs"),N129,)))</f>
        <v>ОЛЬХОВСКИЙ</v>
      </c>
      <c r="Q113" s="423"/>
      <c r="R113" s="144"/>
    </row>
    <row r="114" spans="1:18" s="48" customFormat="1" ht="9" customHeight="1">
      <c r="A114" s="234">
        <v>25</v>
      </c>
      <c r="B114" s="136">
        <f>IF($D114="","",VLOOKUP($D114,'Подг пар'!$A$7:$V$71,20))</f>
        <v>0</v>
      </c>
      <c r="C114" s="136">
        <f>IF($D114="","",VLOOKUP($D114,'Подг пар'!$A$7:$V$71,21))</f>
        <v>2587</v>
      </c>
      <c r="D114" s="137">
        <v>9</v>
      </c>
      <c r="E114" s="138" t="str">
        <f>UPPER(IF($D114="","",VLOOKUP($D114,'Подг пар'!$A$7:$V$71,2)))</f>
        <v>БАШЛАКОВ</v>
      </c>
      <c r="F114" s="138">
        <f>IF($D114="","",VLOOKUP($D114,'Подг пар'!$A$7:$V$71,3))</f>
        <v>0</v>
      </c>
      <c r="G114" s="235"/>
      <c r="H114" s="138">
        <f>IF($D114="","",VLOOKUP($D114,'Подг пар'!$A$7:$V$71,4))</f>
        <v>0</v>
      </c>
      <c r="I114" s="397"/>
      <c r="J114" s="398"/>
      <c r="K114" s="399"/>
      <c r="L114" s="398"/>
      <c r="M114" s="399"/>
      <c r="N114" s="398"/>
      <c r="O114" s="410"/>
      <c r="P114" s="411">
        <v>82</v>
      </c>
      <c r="Q114" s="420"/>
      <c r="R114" s="144"/>
    </row>
    <row r="115" spans="1:18" s="48" customFormat="1" ht="9" customHeight="1">
      <c r="A115" s="201"/>
      <c r="B115" s="237"/>
      <c r="C115" s="237"/>
      <c r="D115" s="237"/>
      <c r="E115" s="138" t="str">
        <f>UPPER(IF($D114="","",VLOOKUP($D114,'Подг пар'!$A$7:$V$71,7)))</f>
        <v>РУДИН</v>
      </c>
      <c r="F115" s="138">
        <f>IF($D114="","",VLOOKUP($D114,'Подг пар'!$A$7:$V$71,8))</f>
        <v>0</v>
      </c>
      <c r="G115" s="235"/>
      <c r="H115" s="138">
        <f>IF($D114="","",VLOOKUP($D114,'Подг пар'!$A$7:$V$71,9))</f>
        <v>0</v>
      </c>
      <c r="I115" s="400"/>
      <c r="J115" s="401">
        <f>IF(I115="a",E114,IF(I115="b",E116,""))</f>
      </c>
      <c r="K115" s="402"/>
      <c r="L115" s="398"/>
      <c r="M115" s="399"/>
      <c r="N115" s="398"/>
      <c r="O115" s="410"/>
      <c r="P115" s="412"/>
      <c r="Q115" s="424"/>
      <c r="R115" s="144"/>
    </row>
    <row r="116" spans="1:18" s="48" customFormat="1" ht="9" customHeight="1">
      <c r="A116" s="201"/>
      <c r="B116" s="146"/>
      <c r="C116" s="146"/>
      <c r="D116" s="150"/>
      <c r="E116" s="135"/>
      <c r="F116" s="135"/>
      <c r="G116" s="82"/>
      <c r="H116" s="135"/>
      <c r="I116" s="403"/>
      <c r="J116" s="404" t="str">
        <f>UPPER(IF(OR(I117="a",I117="as"),E114,IF(OR(I117="b",I117="bs"),E118,)))</f>
        <v>БАШЛАКОВ</v>
      </c>
      <c r="K116" s="405"/>
      <c r="L116" s="398"/>
      <c r="M116" s="399"/>
      <c r="N116" s="398"/>
      <c r="O116" s="410"/>
      <c r="P116" s="398"/>
      <c r="Q116" s="420"/>
      <c r="R116" s="144"/>
    </row>
    <row r="117" spans="1:18" s="48" customFormat="1" ht="9" customHeight="1">
      <c r="A117" s="201"/>
      <c r="B117" s="146"/>
      <c r="C117" s="146"/>
      <c r="D117" s="150"/>
      <c r="E117" s="135"/>
      <c r="F117" s="135"/>
      <c r="G117" s="82"/>
      <c r="H117" s="394" t="s">
        <v>1</v>
      </c>
      <c r="I117" s="395" t="s">
        <v>224</v>
      </c>
      <c r="J117" s="406" t="str">
        <f>UPPER(IF(OR(I117="a",I117="as"),E115,IF(OR(I117="b",I117="bs"),E119,)))</f>
        <v>РУДИН</v>
      </c>
      <c r="K117" s="407"/>
      <c r="L117" s="408"/>
      <c r="M117" s="402"/>
      <c r="N117" s="398"/>
      <c r="O117" s="410"/>
      <c r="P117" s="398"/>
      <c r="Q117" s="420"/>
      <c r="R117" s="144"/>
    </row>
    <row r="118" spans="1:18" s="48" customFormat="1" ht="9" customHeight="1">
      <c r="A118" s="201">
        <v>26</v>
      </c>
      <c r="B118" s="136">
        <f>IF($D118="","",VLOOKUP($D118,'Подг пар'!$A$7:$V$71,20))</f>
      </c>
      <c r="C118" s="136">
        <f>IF($D118="","",VLOOKUP($D118,'Подг пар'!$A$7:$V$71,21))</f>
      </c>
      <c r="D118" s="137"/>
      <c r="E118" s="149">
        <f>UPPER(IF($D118="","",VLOOKUP($D118,'Подг пар'!$A$7:$V$71,2)))</f>
      </c>
      <c r="F118" s="149" t="s">
        <v>223</v>
      </c>
      <c r="G118" s="244"/>
      <c r="H118" s="149">
        <f>IF($D118="","",VLOOKUP($D118,'Подг пар'!$A$7:$V$71,4))</f>
      </c>
      <c r="I118" s="409"/>
      <c r="J118" s="408"/>
      <c r="K118" s="410"/>
      <c r="L118" s="411"/>
      <c r="M118" s="405"/>
      <c r="N118" s="398"/>
      <c r="O118" s="410"/>
      <c r="P118" s="398"/>
      <c r="Q118" s="420"/>
      <c r="R118" s="144"/>
    </row>
    <row r="119" spans="1:18" s="48" customFormat="1" ht="9" customHeight="1">
      <c r="A119" s="201"/>
      <c r="B119" s="237"/>
      <c r="C119" s="237"/>
      <c r="D119" s="237"/>
      <c r="E119" s="149">
        <f>UPPER(IF($D118="","",VLOOKUP($D118,'Подг пар'!$A$7:$V$71,7)))</f>
      </c>
      <c r="F119" s="149">
        <f>IF($D118="","",VLOOKUP($D118,'Подг пар'!$A$7:$V$71,8))</f>
      </c>
      <c r="G119" s="244"/>
      <c r="H119" s="149">
        <f>IF($D118="","",VLOOKUP($D118,'Подг пар'!$A$7:$V$71,9))</f>
      </c>
      <c r="I119" s="400"/>
      <c r="J119" s="408"/>
      <c r="K119" s="410"/>
      <c r="L119" s="412"/>
      <c r="M119" s="413"/>
      <c r="N119" s="398"/>
      <c r="O119" s="410"/>
      <c r="P119" s="398"/>
      <c r="Q119" s="420"/>
      <c r="R119" s="144"/>
    </row>
    <row r="120" spans="1:18" s="48" customFormat="1" ht="9" customHeight="1">
      <c r="A120" s="201"/>
      <c r="B120" s="146"/>
      <c r="C120" s="146"/>
      <c r="D120" s="150"/>
      <c r="E120" s="135"/>
      <c r="F120" s="135"/>
      <c r="G120" s="82"/>
      <c r="H120" s="135"/>
      <c r="I120" s="414"/>
      <c r="J120" s="398"/>
      <c r="K120" s="415"/>
      <c r="L120" s="404" t="str">
        <f>UPPER(IF(OR(K121="a",K121="as"),J116,IF(OR(K121="b",K121="bs"),J124,)))</f>
        <v>ВЕРИГО</v>
      </c>
      <c r="M120" s="402"/>
      <c r="N120" s="398"/>
      <c r="O120" s="410"/>
      <c r="P120" s="398"/>
      <c r="Q120" s="420"/>
      <c r="R120" s="144"/>
    </row>
    <row r="121" spans="1:18" s="48" customFormat="1" ht="9" customHeight="1">
      <c r="A121" s="201"/>
      <c r="B121" s="146"/>
      <c r="C121" s="146"/>
      <c r="D121" s="150"/>
      <c r="E121" s="135"/>
      <c r="F121" s="135"/>
      <c r="G121" s="82"/>
      <c r="H121" s="135"/>
      <c r="I121" s="416"/>
      <c r="J121" s="394" t="s">
        <v>1</v>
      </c>
      <c r="K121" s="395" t="s">
        <v>292</v>
      </c>
      <c r="L121" s="406" t="str">
        <f>UPPER(IF(OR(K121="a",K121="as"),J117,IF(OR(K121="b",K121="bs"),J125,)))</f>
        <v>САМОХВАЛОВ</v>
      </c>
      <c r="M121" s="407"/>
      <c r="N121" s="408"/>
      <c r="O121" s="410"/>
      <c r="P121" s="398"/>
      <c r="Q121" s="420"/>
      <c r="R121" s="144"/>
    </row>
    <row r="122" spans="1:18" s="48" customFormat="1" ht="9" customHeight="1">
      <c r="A122" s="249">
        <v>27</v>
      </c>
      <c r="B122" s="136">
        <f>IF($D122="","",VLOOKUP($D122,'Подг пар'!$A$7:$V$71,20))</f>
        <v>0</v>
      </c>
      <c r="C122" s="136">
        <f>IF($D122="","",VLOOKUP($D122,'Подг пар'!$A$7:$V$71,21))</f>
        <v>0</v>
      </c>
      <c r="D122" s="137">
        <v>37</v>
      </c>
      <c r="E122" s="149" t="str">
        <f>UPPER(IF($D122="","",VLOOKUP($D122,'Подг пар'!$A$7:$V$71,2)))</f>
        <v>ВЕРИГО</v>
      </c>
      <c r="F122" s="149">
        <f>IF($D122="","",VLOOKUP($D122,'Подг пар'!$A$7:$V$71,3))</f>
        <v>0</v>
      </c>
      <c r="G122" s="244"/>
      <c r="H122" s="149">
        <f>IF($D122="","",VLOOKUP($D122,'Подг пар'!$A$7:$V$71,4))</f>
        <v>0</v>
      </c>
      <c r="I122" s="397"/>
      <c r="J122" s="398"/>
      <c r="K122" s="410"/>
      <c r="L122" s="398">
        <v>83</v>
      </c>
      <c r="M122" s="410"/>
      <c r="N122" s="411"/>
      <c r="O122" s="410"/>
      <c r="P122" s="398"/>
      <c r="Q122" s="420"/>
      <c r="R122" s="144"/>
    </row>
    <row r="123" spans="1:18" s="48" customFormat="1" ht="9" customHeight="1">
      <c r="A123" s="201"/>
      <c r="B123" s="237"/>
      <c r="C123" s="237"/>
      <c r="D123" s="237"/>
      <c r="E123" s="149" t="str">
        <f>UPPER(IF($D122="","",VLOOKUP($D122,'Подг пар'!$A$7:$V$71,7)))</f>
        <v>САМОХВАЛОВ</v>
      </c>
      <c r="F123" s="149">
        <f>IF($D122="","",VLOOKUP($D122,'Подг пар'!$A$7:$V$71,8))</f>
        <v>0</v>
      </c>
      <c r="G123" s="244"/>
      <c r="H123" s="149">
        <f>IF($D122="","",VLOOKUP($D122,'Подг пар'!$A$7:$V$71,9))</f>
        <v>0</v>
      </c>
      <c r="I123" s="400"/>
      <c r="J123" s="401">
        <f>IF(I123="a",E122,IF(I123="b",E124,""))</f>
      </c>
      <c r="K123" s="410"/>
      <c r="L123" s="398"/>
      <c r="M123" s="410"/>
      <c r="N123" s="408"/>
      <c r="O123" s="410"/>
      <c r="P123" s="398"/>
      <c r="Q123" s="420"/>
      <c r="R123" s="144"/>
    </row>
    <row r="124" spans="1:18" s="48" customFormat="1" ht="9" customHeight="1">
      <c r="A124" s="201"/>
      <c r="B124" s="146"/>
      <c r="C124" s="146"/>
      <c r="D124" s="146"/>
      <c r="E124" s="135"/>
      <c r="F124" s="135"/>
      <c r="G124" s="82"/>
      <c r="H124" s="135"/>
      <c r="I124" s="403"/>
      <c r="J124" s="404" t="str">
        <f>UPPER(IF(OR(I125="a",I125="as"),E122,IF(OR(I125="b",I125="bs"),E126,)))</f>
        <v>ВЕРИГО</v>
      </c>
      <c r="K124" s="417"/>
      <c r="L124" s="398"/>
      <c r="M124" s="410"/>
      <c r="N124" s="408"/>
      <c r="O124" s="410"/>
      <c r="P124" s="398"/>
      <c r="Q124" s="420"/>
      <c r="R124" s="144"/>
    </row>
    <row r="125" spans="1:18" s="48" customFormat="1" ht="9" customHeight="1">
      <c r="A125" s="201"/>
      <c r="B125" s="146"/>
      <c r="C125" s="146"/>
      <c r="D125" s="146"/>
      <c r="E125" s="135"/>
      <c r="F125" s="135"/>
      <c r="G125" s="82"/>
      <c r="H125" s="394" t="s">
        <v>1</v>
      </c>
      <c r="I125" s="395" t="s">
        <v>60</v>
      </c>
      <c r="J125" s="406" t="str">
        <f>UPPER(IF(OR(I125="a",I125="as"),E123,IF(OR(I125="b",I125="bs"),E127,)))</f>
        <v>САМОХВАЛОВ</v>
      </c>
      <c r="K125" s="418"/>
      <c r="L125" s="408"/>
      <c r="M125" s="410"/>
      <c r="N125" s="408"/>
      <c r="O125" s="410"/>
      <c r="P125" s="398"/>
      <c r="Q125" s="420"/>
      <c r="R125" s="144"/>
    </row>
    <row r="126" spans="1:18" s="48" customFormat="1" ht="9" customHeight="1">
      <c r="A126" s="201">
        <v>28</v>
      </c>
      <c r="B126" s="136">
        <f>IF($D126="","",VLOOKUP($D126,'Подг пар'!$A$7:$V$71,20))</f>
        <v>0</v>
      </c>
      <c r="C126" s="136">
        <f>IF($D126="","",VLOOKUP($D126,'Подг пар'!$A$7:$V$71,21))</f>
        <v>0</v>
      </c>
      <c r="D126" s="137">
        <v>42</v>
      </c>
      <c r="E126" s="430" t="str">
        <f>UPPER(IF($D126="","",VLOOKUP($D126,'Подг пар'!$A$7:$V$71,2)))</f>
        <v>АВРАМОВ</v>
      </c>
      <c r="F126" s="138">
        <f>IF($D126="","",VLOOKUP($D126,'Подг пар'!$A$7:$V$71,3))</f>
        <v>0</v>
      </c>
      <c r="G126" s="235"/>
      <c r="H126" s="138">
        <f>IF($D126="","",VLOOKUP($D126,'Подг пар'!$A$7:$V$71,4))</f>
        <v>0</v>
      </c>
      <c r="I126" s="409"/>
      <c r="J126" s="408">
        <v>82</v>
      </c>
      <c r="K126" s="402"/>
      <c r="L126" s="411"/>
      <c r="M126" s="417"/>
      <c r="N126" s="408"/>
      <c r="O126" s="410"/>
      <c r="P126" s="398"/>
      <c r="Q126" s="420"/>
      <c r="R126" s="144"/>
    </row>
    <row r="127" spans="1:18" s="48" customFormat="1" ht="9" customHeight="1">
      <c r="A127" s="201"/>
      <c r="B127" s="237"/>
      <c r="C127" s="237"/>
      <c r="D127" s="237"/>
      <c r="E127" s="430" t="str">
        <f>UPPER(IF($D126="","",VLOOKUP($D126,'Подг пар'!$A$7:$V$71,7)))</f>
        <v>ШРАЙБЕР</v>
      </c>
      <c r="F127" s="138">
        <f>IF($D126="","",VLOOKUP($D126,'Подг пар'!$A$7:$V$71,8))</f>
        <v>0</v>
      </c>
      <c r="G127" s="235"/>
      <c r="H127" s="138">
        <f>IF($D126="","",VLOOKUP($D126,'Подг пар'!$A$7:$V$71,9))</f>
        <v>0</v>
      </c>
      <c r="I127" s="400"/>
      <c r="J127" s="408"/>
      <c r="K127" s="402"/>
      <c r="L127" s="412"/>
      <c r="M127" s="419"/>
      <c r="N127" s="408"/>
      <c r="O127" s="410"/>
      <c r="P127" s="398"/>
      <c r="Q127" s="420"/>
      <c r="R127" s="144"/>
    </row>
    <row r="128" spans="1:18" s="48" customFormat="1" ht="9" customHeight="1">
      <c r="A128" s="201"/>
      <c r="B128" s="146"/>
      <c r="C128" s="146"/>
      <c r="D128" s="146"/>
      <c r="E128" s="135"/>
      <c r="F128" s="135"/>
      <c r="G128" s="82"/>
      <c r="H128" s="135"/>
      <c r="I128" s="414"/>
      <c r="J128" s="398"/>
      <c r="K128" s="399"/>
      <c r="L128" s="408"/>
      <c r="M128" s="415"/>
      <c r="N128" s="404" t="str">
        <f>UPPER(IF(OR(M129="a",M129="as"),L120,IF(OR(M129="b",M129="bs"),L136,)))</f>
        <v>ВЕРИГО</v>
      </c>
      <c r="O128" s="410"/>
      <c r="P128" s="398"/>
      <c r="Q128" s="420"/>
      <c r="R128" s="144"/>
    </row>
    <row r="129" spans="1:18" s="48" customFormat="1" ht="9" customHeight="1">
      <c r="A129" s="201"/>
      <c r="B129" s="146"/>
      <c r="C129" s="146"/>
      <c r="D129" s="146"/>
      <c r="E129" s="135"/>
      <c r="F129" s="135"/>
      <c r="G129" s="82"/>
      <c r="H129" s="135"/>
      <c r="I129" s="416"/>
      <c r="J129" s="398"/>
      <c r="K129" s="399"/>
      <c r="L129" s="394" t="s">
        <v>1</v>
      </c>
      <c r="M129" s="395" t="s">
        <v>293</v>
      </c>
      <c r="N129" s="406" t="str">
        <f>UPPER(IF(OR(M129="a",M129="as"),L121,IF(OR(M129="b",M129="bs"),L137,)))</f>
        <v>САМОХВАЛОВ</v>
      </c>
      <c r="O129" s="418"/>
      <c r="P129" s="408"/>
      <c r="Q129" s="420"/>
      <c r="R129" s="144"/>
    </row>
    <row r="130" spans="1:18" s="48" customFormat="1" ht="9" customHeight="1">
      <c r="A130" s="249">
        <v>29</v>
      </c>
      <c r="B130" s="136">
        <f>IF($D130="","",VLOOKUP($D130,'Подг пар'!$A$7:$V$71,20))</f>
        <v>0</v>
      </c>
      <c r="C130" s="136">
        <f>IF($D130="","",VLOOKUP($D130,'Подг пар'!$A$7:$V$71,21))</f>
        <v>0</v>
      </c>
      <c r="D130" s="137">
        <v>46</v>
      </c>
      <c r="E130" s="149" t="str">
        <f>UPPER(IF($D130="","",VLOOKUP($D130,'Подг пар'!$A$7:$V$71,2)))</f>
        <v>МАКАРОВ</v>
      </c>
      <c r="F130" s="149">
        <f>IF($D130="","",VLOOKUP($D130,'Подг пар'!$A$7:$V$71,3))</f>
        <v>0</v>
      </c>
      <c r="G130" s="244"/>
      <c r="H130" s="149">
        <f>IF($D130="","",VLOOKUP($D130,'Подг пар'!$A$7:$V$71,4))</f>
        <v>0</v>
      </c>
      <c r="I130" s="397"/>
      <c r="J130" s="398"/>
      <c r="K130" s="399"/>
      <c r="L130" s="398"/>
      <c r="M130" s="410"/>
      <c r="N130" s="398" t="s">
        <v>296</v>
      </c>
      <c r="O130" s="421"/>
      <c r="P130" s="398"/>
      <c r="Q130" s="396"/>
      <c r="R130" s="144"/>
    </row>
    <row r="131" spans="1:18" s="48" customFormat="1" ht="9" customHeight="1">
      <c r="A131" s="201"/>
      <c r="B131" s="237"/>
      <c r="C131" s="237"/>
      <c r="D131" s="237"/>
      <c r="E131" s="149" t="str">
        <f>UPPER(IF($D130="","",VLOOKUP($D130,'Подг пар'!$A$7:$V$71,7)))</f>
        <v>ИЛЬИЧЕВ</v>
      </c>
      <c r="F131" s="149">
        <f>IF($D130="","",VLOOKUP($D130,'Подг пар'!$A$7:$V$71,8))</f>
        <v>0</v>
      </c>
      <c r="G131" s="244"/>
      <c r="H131" s="149">
        <f>IF($D130="","",VLOOKUP($D130,'Подг пар'!$A$7:$V$71,9))</f>
        <v>0</v>
      </c>
      <c r="I131" s="400"/>
      <c r="J131" s="401">
        <f>IF(I131="a",E130,IF(I131="b",E132,""))</f>
      </c>
      <c r="K131" s="402"/>
      <c r="L131" s="398"/>
      <c r="M131" s="410"/>
      <c r="N131" s="398"/>
      <c r="O131" s="402"/>
      <c r="P131" s="398"/>
      <c r="Q131" s="396"/>
      <c r="R131" s="144"/>
    </row>
    <row r="132" spans="1:18" s="48" customFormat="1" ht="9" customHeight="1">
      <c r="A132" s="201"/>
      <c r="B132" s="146"/>
      <c r="C132" s="146"/>
      <c r="D132" s="150"/>
      <c r="E132" s="135"/>
      <c r="F132" s="135"/>
      <c r="G132" s="82"/>
      <c r="H132" s="135"/>
      <c r="I132" s="403"/>
      <c r="J132" s="404" t="str">
        <f>UPPER(IF(OR(I133="a",I133="as"),E130,IF(OR(I133="b",I133="bs"),E134,)))</f>
        <v>МАКАРОВ</v>
      </c>
      <c r="K132" s="405"/>
      <c r="L132" s="398"/>
      <c r="M132" s="410"/>
      <c r="N132" s="398"/>
      <c r="O132" s="402"/>
      <c r="P132" s="398"/>
      <c r="Q132" s="396"/>
      <c r="R132" s="144"/>
    </row>
    <row r="133" spans="1:18" s="48" customFormat="1" ht="9" customHeight="1">
      <c r="A133" s="201"/>
      <c r="B133" s="146"/>
      <c r="C133" s="146"/>
      <c r="D133" s="150"/>
      <c r="E133" s="135"/>
      <c r="F133" s="135"/>
      <c r="G133" s="82"/>
      <c r="H133" s="394" t="s">
        <v>1</v>
      </c>
      <c r="I133" s="395" t="s">
        <v>60</v>
      </c>
      <c r="J133" s="406" t="str">
        <f>UPPER(IF(OR(I133="a",I133="as"),E131,IF(OR(I133="b",I133="bs"),E135,)))</f>
        <v>ИЛЬИЧЕВ</v>
      </c>
      <c r="K133" s="407"/>
      <c r="L133" s="408"/>
      <c r="M133" s="410"/>
      <c r="N133" s="398"/>
      <c r="O133" s="402"/>
      <c r="P133" s="398"/>
      <c r="Q133" s="396"/>
      <c r="R133" s="144"/>
    </row>
    <row r="134" spans="1:18" s="48" customFormat="1" ht="9" customHeight="1">
      <c r="A134" s="201">
        <v>30</v>
      </c>
      <c r="B134" s="136">
        <f>IF($D134="","",VLOOKUP($D134,'Подг пар'!$A$7:$V$71,20))</f>
        <v>0</v>
      </c>
      <c r="C134" s="136">
        <f>IF($D134="","",VLOOKUP($D134,'Подг пар'!$A$7:$V$71,21))</f>
        <v>0</v>
      </c>
      <c r="D134" s="137">
        <v>50</v>
      </c>
      <c r="E134" s="149" t="str">
        <f>UPPER(IF($D134="","",VLOOKUP($D134,'Подг пар'!$A$7:$V$71,2)))</f>
        <v>ШЕСТАКОВ</v>
      </c>
      <c r="F134" s="149">
        <f>IF($D134="","",VLOOKUP($D134,'Подг пар'!$A$7:$V$71,3))</f>
        <v>0</v>
      </c>
      <c r="G134" s="244"/>
      <c r="H134" s="149">
        <f>IF($D134="","",VLOOKUP($D134,'Подг пар'!$A$7:$V$71,4))</f>
        <v>0</v>
      </c>
      <c r="I134" s="409"/>
      <c r="J134" s="408">
        <v>80</v>
      </c>
      <c r="K134" s="410"/>
      <c r="L134" s="411"/>
      <c r="M134" s="417"/>
      <c r="N134" s="398"/>
      <c r="O134" s="402"/>
      <c r="P134" s="398"/>
      <c r="Q134" s="396"/>
      <c r="R134" s="144"/>
    </row>
    <row r="135" spans="1:18" s="48" customFormat="1" ht="9" customHeight="1">
      <c r="A135" s="201"/>
      <c r="B135" s="237"/>
      <c r="C135" s="237"/>
      <c r="D135" s="237"/>
      <c r="E135" s="149" t="str">
        <f>UPPER(IF($D134="","",VLOOKUP($D134,'Подг пар'!$A$7:$V$71,7)))</f>
        <v>ГЛУЩЕНКО</v>
      </c>
      <c r="F135" s="149">
        <f>IF($D134="","",VLOOKUP($D134,'Подг пар'!$A$7:$V$71,8))</f>
        <v>0</v>
      </c>
      <c r="G135" s="244"/>
      <c r="H135" s="149">
        <f>IF($D134="","",VLOOKUP($D134,'Подг пар'!$A$7:$V$71,9))</f>
        <v>0</v>
      </c>
      <c r="I135" s="400"/>
      <c r="J135" s="408"/>
      <c r="K135" s="410"/>
      <c r="L135" s="412"/>
      <c r="M135" s="419"/>
      <c r="N135" s="398"/>
      <c r="O135" s="402"/>
      <c r="P135" s="398"/>
      <c r="Q135" s="396"/>
      <c r="R135" s="144"/>
    </row>
    <row r="136" spans="1:18" s="48" customFormat="1" ht="9" customHeight="1">
      <c r="A136" s="201"/>
      <c r="B136" s="146"/>
      <c r="C136" s="146"/>
      <c r="D136" s="150"/>
      <c r="E136" s="135"/>
      <c r="F136" s="135"/>
      <c r="G136" s="82"/>
      <c r="H136" s="135"/>
      <c r="I136" s="414"/>
      <c r="J136" s="398"/>
      <c r="K136" s="415"/>
      <c r="L136" s="404" t="str">
        <f>UPPER(IF(OR(K137="a",K137="as"),J132,IF(OR(K137="b",K137="bs"),J140,)))</f>
        <v>НЕМЦЕВ</v>
      </c>
      <c r="M136" s="410"/>
      <c r="N136" s="398"/>
      <c r="O136" s="402"/>
      <c r="P136" s="398"/>
      <c r="Q136" s="396"/>
      <c r="R136" s="144"/>
    </row>
    <row r="137" spans="1:18" s="48" customFormat="1" ht="9" customHeight="1">
      <c r="A137" s="201"/>
      <c r="B137" s="146"/>
      <c r="C137" s="146"/>
      <c r="D137" s="150"/>
      <c r="E137" s="135"/>
      <c r="F137" s="135"/>
      <c r="G137" s="82"/>
      <c r="H137" s="135"/>
      <c r="I137" s="416"/>
      <c r="J137" s="394" t="s">
        <v>1</v>
      </c>
      <c r="K137" s="395" t="s">
        <v>295</v>
      </c>
      <c r="L137" s="406" t="str">
        <f>UPPER(IF(OR(K137="a",K137="as"),J133,IF(OR(K137="b",K137="bs"),J141,)))</f>
        <v>ЗАБЛОЦКИЙ</v>
      </c>
      <c r="M137" s="418"/>
      <c r="N137" s="408"/>
      <c r="O137" s="402"/>
      <c r="P137" s="398"/>
      <c r="Q137" s="396"/>
      <c r="R137" s="144"/>
    </row>
    <row r="138" spans="1:18" s="48" customFormat="1" ht="9" customHeight="1">
      <c r="A138" s="249">
        <v>31</v>
      </c>
      <c r="B138" s="136">
        <f>IF($D138="","",VLOOKUP($D138,'Подг пар'!$A$7:$V$71,20))</f>
      </c>
      <c r="C138" s="136">
        <f>IF($D138="","",VLOOKUP($D138,'Подг пар'!$A$7:$V$71,21))</f>
      </c>
      <c r="D138" s="137"/>
      <c r="E138" s="149">
        <f>UPPER(IF($D138="","",VLOOKUP($D138,'Подг пар'!$A$7:$V$71,2)))</f>
      </c>
      <c r="F138" s="149" t="s">
        <v>223</v>
      </c>
      <c r="G138" s="244"/>
      <c r="H138" s="149">
        <f>IF($D138="","",VLOOKUP($D138,'Подг пар'!$A$7:$V$71,4))</f>
      </c>
      <c r="I138" s="397"/>
      <c r="J138" s="398"/>
      <c r="K138" s="410"/>
      <c r="L138" s="398">
        <v>86</v>
      </c>
      <c r="M138" s="421"/>
      <c r="N138" s="411"/>
      <c r="O138" s="402"/>
      <c r="P138" s="398"/>
      <c r="Q138" s="396"/>
      <c r="R138" s="144"/>
    </row>
    <row r="139" spans="1:18" s="48" customFormat="1" ht="9" customHeight="1">
      <c r="A139" s="201"/>
      <c r="B139" s="237"/>
      <c r="C139" s="237"/>
      <c r="D139" s="237"/>
      <c r="E139" s="149">
        <f>UPPER(IF($D138="","",VLOOKUP($D138,'Подг пар'!$A$7:$V$71,7)))</f>
      </c>
      <c r="F139" s="149">
        <f>IF($D138="","",VLOOKUP($D138,'Подг пар'!$A$7:$V$71,8))</f>
      </c>
      <c r="G139" s="244"/>
      <c r="H139" s="149">
        <f>IF($D138="","",VLOOKUP($D138,'Подг пар'!$A$7:$V$71,9))</f>
      </c>
      <c r="I139" s="400"/>
      <c r="J139" s="401">
        <f>IF(I139="a",E138,IF(I139="b",E140,""))</f>
      </c>
      <c r="K139" s="410"/>
      <c r="L139" s="398"/>
      <c r="M139" s="402"/>
      <c r="N139" s="408"/>
      <c r="O139" s="402"/>
      <c r="P139" s="398"/>
      <c r="Q139" s="396"/>
      <c r="R139" s="144"/>
    </row>
    <row r="140" spans="1:18" s="48" customFormat="1" ht="9" customHeight="1">
      <c r="A140" s="201"/>
      <c r="B140" s="146"/>
      <c r="C140" s="146"/>
      <c r="D140" s="146"/>
      <c r="E140" s="153"/>
      <c r="F140" s="153"/>
      <c r="G140" s="256"/>
      <c r="H140" s="153"/>
      <c r="I140" s="403"/>
      <c r="J140" s="404" t="str">
        <f>UPPER(IF(OR(I141="a",I141="as"),E138,IF(OR(I141="b",I141="bs"),E142,)))</f>
        <v>НЕМЦЕВ</v>
      </c>
      <c r="K140" s="417"/>
      <c r="L140" s="398"/>
      <c r="M140" s="402"/>
      <c r="N140" s="408"/>
      <c r="O140" s="402"/>
      <c r="P140" s="398"/>
      <c r="Q140" s="396"/>
      <c r="R140" s="144"/>
    </row>
    <row r="141" spans="1:18" s="48" customFormat="1" ht="9" customHeight="1">
      <c r="A141" s="201"/>
      <c r="B141" s="146"/>
      <c r="C141" s="146"/>
      <c r="D141" s="146"/>
      <c r="E141" s="139"/>
      <c r="F141" s="139"/>
      <c r="G141" s="82"/>
      <c r="H141" s="394" t="s">
        <v>1</v>
      </c>
      <c r="I141" s="395" t="s">
        <v>225</v>
      </c>
      <c r="J141" s="406" t="str">
        <f>UPPER(IF(OR(I141="a",I141="as"),E139,IF(OR(I141="b",I141="bs"),E143,)))</f>
        <v>ЗАБЛОЦКИЙ</v>
      </c>
      <c r="K141" s="418"/>
      <c r="L141" s="408"/>
      <c r="M141" s="402"/>
      <c r="N141" s="408"/>
      <c r="O141" s="402"/>
      <c r="P141" s="398"/>
      <c r="Q141" s="396"/>
      <c r="R141" s="144"/>
    </row>
    <row r="142" spans="1:18" s="48" customFormat="1" ht="9" customHeight="1">
      <c r="A142" s="255">
        <v>32</v>
      </c>
      <c r="B142" s="136">
        <f>IF($D142="","",VLOOKUP($D142,'Подг пар'!$A$7:$V$71,20))</f>
        <v>0</v>
      </c>
      <c r="C142" s="136">
        <f>IF($D142="","",VLOOKUP($D142,'Подг пар'!$A$7:$V$71,21))</f>
        <v>3005</v>
      </c>
      <c r="D142" s="137">
        <v>8</v>
      </c>
      <c r="E142" s="138" t="str">
        <f>UPPER(IF($D142="","",VLOOKUP($D142,'Подг пар'!$A$7:$V$71,2)))</f>
        <v>НЕМЦЕВ</v>
      </c>
      <c r="F142" s="138">
        <f>IF($D142="","",VLOOKUP($D142,'Подг пар'!$A$7:$V$71,3))</f>
        <v>0</v>
      </c>
      <c r="G142" s="235"/>
      <c r="H142" s="138">
        <f>IF($D142="","",VLOOKUP($D142,'Подг пар'!$A$7:$V$71,4))</f>
        <v>0</v>
      </c>
      <c r="I142" s="409"/>
      <c r="J142" s="408"/>
      <c r="K142" s="402"/>
      <c r="L142" s="411"/>
      <c r="M142" s="405"/>
      <c r="N142" s="408"/>
      <c r="O142" s="402"/>
      <c r="P142" s="398"/>
      <c r="Q142" s="396"/>
      <c r="R142" s="144"/>
    </row>
    <row r="143" spans="1:18" s="48" customFormat="1" ht="9" customHeight="1">
      <c r="A143" s="201"/>
      <c r="B143" s="237"/>
      <c r="C143" s="237"/>
      <c r="D143" s="237"/>
      <c r="E143" s="138" t="str">
        <f>UPPER(IF($D142="","",VLOOKUP($D142,'Подг пар'!$A$7:$V$71,7)))</f>
        <v>ЗАБЛОЦКИЙ</v>
      </c>
      <c r="F143" s="138">
        <f>IF($D142="","",VLOOKUP($D142,'Подг пар'!$A$7:$V$71,8))</f>
        <v>0</v>
      </c>
      <c r="G143" s="235"/>
      <c r="H143" s="138">
        <f>IF($D142="","",VLOOKUP($D142,'Подг пар'!$A$7:$V$71,9))</f>
        <v>0</v>
      </c>
      <c r="I143" s="400"/>
      <c r="J143" s="408"/>
      <c r="K143" s="402"/>
      <c r="L143" s="412"/>
      <c r="M143" s="413"/>
      <c r="N143" s="408"/>
      <c r="O143" s="402"/>
      <c r="P143" s="398"/>
      <c r="Q143" s="396"/>
      <c r="R143" s="144"/>
    </row>
    <row r="144" spans="1:18" s="48" customFormat="1" ht="9" customHeight="1">
      <c r="A144" s="257"/>
      <c r="B144" s="258"/>
      <c r="C144" s="258"/>
      <c r="D144" s="259"/>
      <c r="E144" s="154"/>
      <c r="F144" s="154"/>
      <c r="G144" s="133"/>
      <c r="H144" s="154"/>
      <c r="I144" s="260"/>
      <c r="J144" s="142"/>
      <c r="K144" s="143"/>
      <c r="L144" s="142"/>
      <c r="M144" s="143"/>
      <c r="N144" s="142"/>
      <c r="O144" s="143"/>
      <c r="P144" s="142"/>
      <c r="Q144" s="143"/>
      <c r="R144" s="144"/>
    </row>
    <row r="145" spans="1:18" s="2" customFormat="1" ht="6" customHeight="1">
      <c r="A145" s="257"/>
      <c r="B145" s="258"/>
      <c r="C145" s="258"/>
      <c r="D145" s="259"/>
      <c r="E145" s="154"/>
      <c r="F145" s="154"/>
      <c r="G145" s="261"/>
      <c r="H145" s="154"/>
      <c r="I145" s="260"/>
      <c r="J145" s="142"/>
      <c r="K145" s="143"/>
      <c r="L145" s="156"/>
      <c r="M145" s="157"/>
      <c r="N145" s="156"/>
      <c r="O145" s="157"/>
      <c r="P145" s="156"/>
      <c r="Q145" s="292" t="s">
        <v>55</v>
      </c>
      <c r="R145" s="158"/>
    </row>
    <row r="146" spans="1:17" s="18" customFormat="1" ht="10.5" customHeight="1">
      <c r="A146" s="159" t="s">
        <v>11</v>
      </c>
      <c r="B146" s="160"/>
      <c r="C146" s="161"/>
      <c r="D146" s="163" t="s">
        <v>12</v>
      </c>
      <c r="E146" s="163" t="s">
        <v>13</v>
      </c>
      <c r="F146" s="164"/>
      <c r="G146" s="163" t="s">
        <v>14</v>
      </c>
      <c r="H146" s="283"/>
      <c r="I146" s="163" t="s">
        <v>12</v>
      </c>
      <c r="J146" s="163" t="s">
        <v>13</v>
      </c>
      <c r="K146" s="164"/>
      <c r="L146" s="163" t="s">
        <v>14</v>
      </c>
      <c r="M146" s="165"/>
      <c r="N146" s="166" t="s">
        <v>15</v>
      </c>
      <c r="O146" s="166"/>
      <c r="P146" s="167" t="str">
        <f>P71</f>
        <v>21:45  6 ИЮЛЯ</v>
      </c>
      <c r="Q146" s="168"/>
    </row>
    <row r="147" spans="1:17" s="18" customFormat="1" ht="9" customHeight="1">
      <c r="A147" s="170" t="s">
        <v>16</v>
      </c>
      <c r="B147" s="169"/>
      <c r="C147" s="171">
        <f>C72</f>
        <v>0</v>
      </c>
      <c r="D147" s="263" t="s">
        <v>17</v>
      </c>
      <c r="E147" s="169"/>
      <c r="F147" s="174"/>
      <c r="G147" s="169"/>
      <c r="H147" s="262"/>
      <c r="I147" s="263" t="s">
        <v>25</v>
      </c>
      <c r="J147" s="169"/>
      <c r="K147" s="174"/>
      <c r="L147" s="169"/>
      <c r="M147" s="175"/>
      <c r="N147" s="177" t="s">
        <v>49</v>
      </c>
      <c r="O147" s="178"/>
      <c r="P147" s="178"/>
      <c r="Q147" s="179"/>
    </row>
    <row r="148" spans="1:17" s="18" customFormat="1" ht="9" customHeight="1">
      <c r="A148" s="170" t="s">
        <v>18</v>
      </c>
      <c r="B148" s="169"/>
      <c r="C148" s="171">
        <f>C73</f>
        <v>0</v>
      </c>
      <c r="D148" s="263"/>
      <c r="E148" s="169"/>
      <c r="F148" s="174"/>
      <c r="G148" s="169"/>
      <c r="H148" s="262"/>
      <c r="I148" s="263"/>
      <c r="J148" s="169"/>
      <c r="K148" s="174"/>
      <c r="L148" s="169"/>
      <c r="M148" s="175"/>
      <c r="N148" s="181">
        <f>N73</f>
        <v>0</v>
      </c>
      <c r="O148" s="180"/>
      <c r="P148" s="181"/>
      <c r="Q148" s="182"/>
    </row>
    <row r="149" spans="1:17" s="18" customFormat="1" ht="9" customHeight="1">
      <c r="A149" s="183" t="s">
        <v>20</v>
      </c>
      <c r="B149" s="181"/>
      <c r="C149" s="184">
        <f>C74</f>
        <v>0</v>
      </c>
      <c r="D149" s="263" t="s">
        <v>19</v>
      </c>
      <c r="E149" s="169"/>
      <c r="F149" s="174"/>
      <c r="G149" s="169"/>
      <c r="H149" s="262"/>
      <c r="I149" s="263" t="s">
        <v>26</v>
      </c>
      <c r="J149" s="169"/>
      <c r="K149" s="174"/>
      <c r="L149" s="169"/>
      <c r="M149" s="175"/>
      <c r="N149" s="177" t="s">
        <v>22</v>
      </c>
      <c r="O149" s="178"/>
      <c r="P149" s="178"/>
      <c r="Q149" s="179"/>
    </row>
    <row r="150" spans="1:17" s="18" customFormat="1" ht="9" customHeight="1">
      <c r="A150" s="185"/>
      <c r="B150" s="128"/>
      <c r="C150" s="186"/>
      <c r="D150" s="263"/>
      <c r="E150" s="169"/>
      <c r="F150" s="174"/>
      <c r="G150" s="169"/>
      <c r="H150" s="262"/>
      <c r="I150" s="263"/>
      <c r="J150" s="169"/>
      <c r="K150" s="174"/>
      <c r="L150" s="169"/>
      <c r="M150" s="175"/>
      <c r="N150" s="169"/>
      <c r="O150" s="174"/>
      <c r="P150" s="169"/>
      <c r="Q150" s="175"/>
    </row>
    <row r="151" spans="1:17" s="18" customFormat="1" ht="9" customHeight="1">
      <c r="A151" s="187" t="s">
        <v>24</v>
      </c>
      <c r="B151" s="188"/>
      <c r="C151" s="189"/>
      <c r="D151" s="263" t="s">
        <v>21</v>
      </c>
      <c r="E151" s="169"/>
      <c r="F151" s="174"/>
      <c r="G151" s="169"/>
      <c r="H151" s="262"/>
      <c r="I151" s="263" t="s">
        <v>28</v>
      </c>
      <c r="J151" s="169"/>
      <c r="K151" s="174"/>
      <c r="L151" s="169"/>
      <c r="M151" s="175"/>
      <c r="N151" s="181">
        <f>N76</f>
        <v>0</v>
      </c>
      <c r="O151" s="180"/>
      <c r="P151" s="181"/>
      <c r="Q151" s="182"/>
    </row>
    <row r="152" spans="1:17" s="18" customFormat="1" ht="9" customHeight="1">
      <c r="A152" s="170" t="s">
        <v>16</v>
      </c>
      <c r="B152" s="169"/>
      <c r="C152" s="171">
        <f>C77</f>
        <v>0</v>
      </c>
      <c r="D152" s="263"/>
      <c r="E152" s="169"/>
      <c r="F152" s="174"/>
      <c r="G152" s="169"/>
      <c r="H152" s="262"/>
      <c r="I152" s="263"/>
      <c r="J152" s="169"/>
      <c r="K152" s="174"/>
      <c r="L152" s="169"/>
      <c r="M152" s="175"/>
      <c r="N152" s="177" t="s">
        <v>2</v>
      </c>
      <c r="O152" s="178"/>
      <c r="P152" s="178"/>
      <c r="Q152" s="179"/>
    </row>
    <row r="153" spans="1:17" s="18" customFormat="1" ht="9" customHeight="1">
      <c r="A153" s="170" t="s">
        <v>27</v>
      </c>
      <c r="B153" s="169"/>
      <c r="C153" s="171">
        <f>C78</f>
        <v>0</v>
      </c>
      <c r="D153" s="263" t="s">
        <v>23</v>
      </c>
      <c r="E153" s="169"/>
      <c r="F153" s="174"/>
      <c r="G153" s="169"/>
      <c r="H153" s="262"/>
      <c r="I153" s="263" t="s">
        <v>30</v>
      </c>
      <c r="J153" s="169"/>
      <c r="K153" s="174"/>
      <c r="L153" s="169"/>
      <c r="M153" s="175"/>
      <c r="N153" s="169"/>
      <c r="O153" s="174"/>
      <c r="P153" s="169"/>
      <c r="Q153" s="175"/>
    </row>
    <row r="154" spans="1:17" s="18" customFormat="1" ht="9" customHeight="1">
      <c r="A154" s="183" t="s">
        <v>29</v>
      </c>
      <c r="B154" s="181"/>
      <c r="C154" s="184">
        <f>C79</f>
        <v>0</v>
      </c>
      <c r="D154" s="266"/>
      <c r="E154" s="181"/>
      <c r="F154" s="180"/>
      <c r="G154" s="181"/>
      <c r="H154" s="265"/>
      <c r="I154" s="266"/>
      <c r="J154" s="181"/>
      <c r="K154" s="180"/>
      <c r="L154" s="181"/>
      <c r="M154" s="182"/>
      <c r="N154" s="181" t="str">
        <f>N79</f>
        <v>Евгений Зукин</v>
      </c>
      <c r="O154" s="180"/>
      <c r="P154" s="181"/>
      <c r="Q154" s="182"/>
    </row>
    <row r="155" spans="1:17" s="19" customFormat="1" ht="9">
      <c r="A155" s="230"/>
      <c r="B155" s="62" t="s">
        <v>4</v>
      </c>
      <c r="C155" s="62" t="str">
        <f>IF(OR(F153="Week 3",F153="Masters"),"CP","Rank")</f>
        <v>Rank</v>
      </c>
      <c r="D155" s="62" t="s">
        <v>5</v>
      </c>
      <c r="E155" s="63" t="s">
        <v>6</v>
      </c>
      <c r="F155" s="63" t="s">
        <v>0</v>
      </c>
      <c r="G155" s="63"/>
      <c r="H155" s="63" t="s">
        <v>7</v>
      </c>
      <c r="I155" s="63"/>
      <c r="J155" s="62" t="s">
        <v>8</v>
      </c>
      <c r="K155" s="231"/>
      <c r="L155" s="62" t="s">
        <v>32</v>
      </c>
      <c r="M155" s="231"/>
      <c r="N155" s="62" t="s">
        <v>31</v>
      </c>
      <c r="O155" s="231"/>
      <c r="P155" s="62" t="s">
        <v>51</v>
      </c>
      <c r="Q155" s="232"/>
    </row>
    <row r="156" spans="1:17" s="19" customFormat="1" ht="3.75" customHeight="1" thickBot="1">
      <c r="A156" s="233"/>
      <c r="B156" s="81"/>
      <c r="C156" s="81"/>
      <c r="D156" s="81"/>
      <c r="E156" s="22"/>
      <c r="F156" s="22"/>
      <c r="G156" s="82"/>
      <c r="H156" s="22"/>
      <c r="I156" s="107"/>
      <c r="J156" s="81"/>
      <c r="K156" s="107"/>
      <c r="L156" s="81"/>
      <c r="M156" s="107"/>
      <c r="N156" s="81"/>
      <c r="O156" s="107"/>
      <c r="P156" s="81"/>
      <c r="Q156" s="122"/>
    </row>
    <row r="157" spans="1:20" s="48" customFormat="1" ht="10.5" customHeight="1">
      <c r="A157" s="234">
        <v>33</v>
      </c>
      <c r="B157" s="136">
        <f>IF($D157="","",VLOOKUP($D157,'Подг пар'!$A$7:$V$71,20))</f>
        <v>0</v>
      </c>
      <c r="C157" s="136">
        <f>IF($D157="","",VLOOKUP($D157,'Подг пар'!$A$7:$V$71,21))</f>
        <v>3053</v>
      </c>
      <c r="D157" s="137">
        <v>7</v>
      </c>
      <c r="E157" s="138" t="str">
        <f>UPPER(IF($D157="","",VLOOKUP($D157,'Подг пар'!$A$7:$V$71,2)))</f>
        <v>КУРЧЕНКО</v>
      </c>
      <c r="F157" s="138">
        <f>IF($D157="","",VLOOKUP($D157,'Подг пар'!$A$7:$V$71,3))</f>
        <v>0</v>
      </c>
      <c r="G157" s="235"/>
      <c r="H157" s="138">
        <f>IF($D157="","",VLOOKUP($D157,'Подг пар'!$A$7:$V$71,4))</f>
        <v>0</v>
      </c>
      <c r="I157" s="397"/>
      <c r="J157" s="398"/>
      <c r="K157" s="399"/>
      <c r="L157" s="398"/>
      <c r="M157" s="399"/>
      <c r="N157" s="398"/>
      <c r="O157" s="399"/>
      <c r="P157" s="398"/>
      <c r="Q157" s="393" t="s">
        <v>56</v>
      </c>
      <c r="R157" s="144"/>
      <c r="T157" s="145" t="e">
        <f>#REF!</f>
        <v>#REF!</v>
      </c>
    </row>
    <row r="158" spans="1:20" s="48" customFormat="1" ht="9" customHeight="1">
      <c r="A158" s="201"/>
      <c r="B158" s="237"/>
      <c r="C158" s="237"/>
      <c r="D158" s="237"/>
      <c r="E158" s="138" t="str">
        <f>UPPER(IF($D157="","",VLOOKUP($D157,'Подг пар'!$A$7:$V$71,7)))</f>
        <v>ЦАЛЬ</v>
      </c>
      <c r="F158" s="138">
        <f>IF($D157="","",VLOOKUP($D157,'Подг пар'!$A$7:$V$71,8))</f>
        <v>0</v>
      </c>
      <c r="G158" s="235"/>
      <c r="H158" s="138">
        <f>IF($D157="","",VLOOKUP($D157,'Подг пар'!$A$7:$V$71,9))</f>
        <v>0</v>
      </c>
      <c r="I158" s="400"/>
      <c r="J158" s="401">
        <f>IF(I158="a",E157,IF(I158="b",E159,""))</f>
      </c>
      <c r="K158" s="402"/>
      <c r="L158" s="398"/>
      <c r="M158" s="399"/>
      <c r="N158" s="398"/>
      <c r="O158" s="399"/>
      <c r="P158" s="398"/>
      <c r="Q158" s="396"/>
      <c r="R158" s="144"/>
      <c r="T158" s="148" t="e">
        <f>#REF!</f>
        <v>#REF!</v>
      </c>
    </row>
    <row r="159" spans="1:20" s="48" customFormat="1" ht="9" customHeight="1">
      <c r="A159" s="201"/>
      <c r="B159" s="146"/>
      <c r="C159" s="146"/>
      <c r="D159" s="146"/>
      <c r="E159" s="135"/>
      <c r="F159" s="135"/>
      <c r="G159" s="82"/>
      <c r="H159" s="135"/>
      <c r="I159" s="403"/>
      <c r="J159" s="404" t="str">
        <f>UPPER(IF(OR(I160="a",I160="as"),E157,IF(OR(I160="b",I160="bs"),E161,)))</f>
        <v>КУРЧЕНКО</v>
      </c>
      <c r="K159" s="405"/>
      <c r="L159" s="398"/>
      <c r="M159" s="399"/>
      <c r="N159" s="398"/>
      <c r="O159" s="399"/>
      <c r="P159" s="398"/>
      <c r="Q159" s="396"/>
      <c r="R159" s="144"/>
      <c r="T159" s="148" t="e">
        <f>#REF!</f>
        <v>#REF!</v>
      </c>
    </row>
    <row r="160" spans="1:20" s="48" customFormat="1" ht="9" customHeight="1">
      <c r="A160" s="201"/>
      <c r="B160" s="146"/>
      <c r="C160" s="146"/>
      <c r="D160" s="146"/>
      <c r="E160" s="135"/>
      <c r="F160" s="135"/>
      <c r="G160" s="82"/>
      <c r="H160" s="394" t="s">
        <v>1</v>
      </c>
      <c r="I160" s="395" t="s">
        <v>224</v>
      </c>
      <c r="J160" s="406" t="str">
        <f>UPPER(IF(OR(I160="a",I160="as"),E158,IF(OR(I160="b",I160="bs"),E162,)))</f>
        <v>ЦАЛЬ</v>
      </c>
      <c r="K160" s="407"/>
      <c r="L160" s="408"/>
      <c r="M160" s="402"/>
      <c r="N160" s="398"/>
      <c r="O160" s="399"/>
      <c r="P160" s="398"/>
      <c r="Q160" s="396"/>
      <c r="R160" s="144"/>
      <c r="T160" s="148" t="e">
        <f>#REF!</f>
        <v>#REF!</v>
      </c>
    </row>
    <row r="161" spans="1:20" s="48" customFormat="1" ht="9" customHeight="1">
      <c r="A161" s="201">
        <v>34</v>
      </c>
      <c r="B161" s="136">
        <f>IF($D161="","",VLOOKUP($D161,'Подг пар'!$A$7:$V$71,20))</f>
      </c>
      <c r="C161" s="136">
        <f>IF($D161="","",VLOOKUP($D161,'Подг пар'!$A$7:$V$71,21))</f>
      </c>
      <c r="D161" s="137"/>
      <c r="E161" s="149">
        <f>UPPER(IF($D161="","",VLOOKUP($D161,'Подг пар'!$A$7:$V$71,2)))</f>
      </c>
      <c r="F161" s="149" t="s">
        <v>223</v>
      </c>
      <c r="G161" s="244"/>
      <c r="H161" s="149">
        <f>IF($D161="","",VLOOKUP($D161,'Подг пар'!$A$7:$V$71,4))</f>
      </c>
      <c r="I161" s="409"/>
      <c r="J161" s="408"/>
      <c r="K161" s="410"/>
      <c r="L161" s="411"/>
      <c r="M161" s="405"/>
      <c r="N161" s="398"/>
      <c r="O161" s="399"/>
      <c r="P161" s="398"/>
      <c r="Q161" s="396"/>
      <c r="R161" s="144"/>
      <c r="T161" s="148" t="e">
        <f>#REF!</f>
        <v>#REF!</v>
      </c>
    </row>
    <row r="162" spans="1:20" s="48" customFormat="1" ht="9" customHeight="1">
      <c r="A162" s="201"/>
      <c r="B162" s="237"/>
      <c r="C162" s="237"/>
      <c r="D162" s="237"/>
      <c r="E162" s="149">
        <f>UPPER(IF($D161="","",VLOOKUP($D161,'Подг пар'!$A$7:$V$71,7)))</f>
      </c>
      <c r="F162" s="149">
        <f>IF($D161="","",VLOOKUP($D161,'Подг пар'!$A$7:$V$71,8))</f>
      </c>
      <c r="G162" s="244"/>
      <c r="H162" s="149">
        <f>IF($D161="","",VLOOKUP($D161,'Подг пар'!$A$7:$V$71,9))</f>
      </c>
      <c r="I162" s="400"/>
      <c r="J162" s="408"/>
      <c r="K162" s="410"/>
      <c r="L162" s="412"/>
      <c r="M162" s="413"/>
      <c r="N162" s="398"/>
      <c r="O162" s="399"/>
      <c r="P162" s="398"/>
      <c r="Q162" s="396"/>
      <c r="R162" s="144"/>
      <c r="T162" s="148" t="e">
        <f>#REF!</f>
        <v>#REF!</v>
      </c>
    </row>
    <row r="163" spans="1:20" s="48" customFormat="1" ht="9" customHeight="1">
      <c r="A163" s="201"/>
      <c r="B163" s="146"/>
      <c r="C163" s="146"/>
      <c r="D163" s="150"/>
      <c r="E163" s="135"/>
      <c r="F163" s="135"/>
      <c r="G163" s="82"/>
      <c r="H163" s="135"/>
      <c r="I163" s="414"/>
      <c r="J163" s="398"/>
      <c r="K163" s="415"/>
      <c r="L163" s="404" t="str">
        <f>UPPER(IF(OR(K164="a",K164="as"),J159,IF(OR(K164="b",K164="bs"),J167,)))</f>
        <v>КУРЧЕНКО</v>
      </c>
      <c r="M163" s="402"/>
      <c r="N163" s="398"/>
      <c r="O163" s="399"/>
      <c r="P163" s="398"/>
      <c r="Q163" s="396"/>
      <c r="R163" s="144"/>
      <c r="T163" s="148" t="e">
        <f>#REF!</f>
        <v>#REF!</v>
      </c>
    </row>
    <row r="164" spans="1:20" s="48" customFormat="1" ht="9" customHeight="1">
      <c r="A164" s="201"/>
      <c r="B164" s="146"/>
      <c r="C164" s="146"/>
      <c r="D164" s="150"/>
      <c r="E164" s="135"/>
      <c r="F164" s="135"/>
      <c r="G164" s="82"/>
      <c r="H164" s="135"/>
      <c r="I164" s="416"/>
      <c r="J164" s="394" t="s">
        <v>1</v>
      </c>
      <c r="K164" s="395" t="s">
        <v>294</v>
      </c>
      <c r="L164" s="406" t="str">
        <f>UPPER(IF(OR(K164="a",K164="as"),J160,IF(OR(K164="b",K164="bs"),J168,)))</f>
        <v>ЦАЛЬ</v>
      </c>
      <c r="M164" s="407"/>
      <c r="N164" s="408"/>
      <c r="O164" s="402"/>
      <c r="P164" s="398"/>
      <c r="Q164" s="396"/>
      <c r="R164" s="144"/>
      <c r="T164" s="148" t="e">
        <f>#REF!</f>
        <v>#REF!</v>
      </c>
    </row>
    <row r="165" spans="1:20" s="48" customFormat="1" ht="9" customHeight="1">
      <c r="A165" s="249">
        <v>35</v>
      </c>
      <c r="B165" s="136">
        <f>IF($D165="","",VLOOKUP($D165,'Подг пар'!$A$7:$V$71,20))</f>
        <v>0</v>
      </c>
      <c r="C165" s="136">
        <f>IF($D165="","",VLOOKUP($D165,'Подг пар'!$A$7:$V$71,21))</f>
        <v>0</v>
      </c>
      <c r="D165" s="137">
        <v>23</v>
      </c>
      <c r="E165" s="149" t="str">
        <f>UPPER(IF($D165="","",VLOOKUP($D165,'Подг пар'!$A$7:$V$71,2)))</f>
        <v>ЭЙДЛИН</v>
      </c>
      <c r="F165" s="149">
        <f>IF($D165="","",VLOOKUP($D165,'Подг пар'!$A$7:$V$71,3))</f>
        <v>0</v>
      </c>
      <c r="G165" s="244"/>
      <c r="H165" s="149">
        <f>IF($D165="","",VLOOKUP($D165,'Подг пар'!$A$7:$V$71,4))</f>
        <v>0</v>
      </c>
      <c r="I165" s="397"/>
      <c r="J165" s="398"/>
      <c r="K165" s="410"/>
      <c r="L165" s="398">
        <v>83</v>
      </c>
      <c r="M165" s="410"/>
      <c r="N165" s="411"/>
      <c r="O165" s="402"/>
      <c r="P165" s="398"/>
      <c r="Q165" s="396"/>
      <c r="R165" s="144"/>
      <c r="T165" s="148" t="e">
        <f>#REF!</f>
        <v>#REF!</v>
      </c>
    </row>
    <row r="166" spans="1:20" s="48" customFormat="1" ht="9" customHeight="1" thickBot="1">
      <c r="A166" s="201"/>
      <c r="B166" s="237"/>
      <c r="C166" s="237"/>
      <c r="D166" s="237"/>
      <c r="E166" s="149" t="str">
        <f>UPPER(IF($D165="","",VLOOKUP($D165,'Подг пар'!$A$7:$V$71,7)))</f>
        <v>БАШУН</v>
      </c>
      <c r="F166" s="149">
        <f>IF($D165="","",VLOOKUP($D165,'Подг пар'!$A$7:$V$71,8))</f>
        <v>0</v>
      </c>
      <c r="G166" s="244"/>
      <c r="H166" s="149">
        <f>IF($D165="","",VLOOKUP($D165,'Подг пар'!$A$7:$V$71,9))</f>
        <v>0</v>
      </c>
      <c r="I166" s="400"/>
      <c r="J166" s="401">
        <f>IF(I166="a",E165,IF(I166="b",E167,""))</f>
      </c>
      <c r="K166" s="410"/>
      <c r="L166" s="398"/>
      <c r="M166" s="410"/>
      <c r="N166" s="408"/>
      <c r="O166" s="402"/>
      <c r="P166" s="398"/>
      <c r="Q166" s="396"/>
      <c r="R166" s="144"/>
      <c r="T166" s="152" t="e">
        <f>#REF!</f>
        <v>#REF!</v>
      </c>
    </row>
    <row r="167" spans="1:18" s="48" customFormat="1" ht="9" customHeight="1">
      <c r="A167" s="201"/>
      <c r="B167" s="146"/>
      <c r="C167" s="146"/>
      <c r="D167" s="150"/>
      <c r="E167" s="135"/>
      <c r="F167" s="135"/>
      <c r="G167" s="82"/>
      <c r="H167" s="135"/>
      <c r="I167" s="403"/>
      <c r="J167" s="404" t="str">
        <f>UPPER(IF(OR(I168="a",I168="as"),E165,IF(OR(I168="b",I168="bs"),E169,)))</f>
        <v>ЭЙДЛИН</v>
      </c>
      <c r="K167" s="417"/>
      <c r="L167" s="398"/>
      <c r="M167" s="410"/>
      <c r="N167" s="408"/>
      <c r="O167" s="402"/>
      <c r="P167" s="398"/>
      <c r="Q167" s="396"/>
      <c r="R167" s="144"/>
    </row>
    <row r="168" spans="1:18" s="48" customFormat="1" ht="9" customHeight="1">
      <c r="A168" s="201"/>
      <c r="B168" s="146"/>
      <c r="C168" s="146"/>
      <c r="D168" s="150"/>
      <c r="E168" s="135"/>
      <c r="F168" s="135"/>
      <c r="G168" s="82"/>
      <c r="H168" s="394" t="s">
        <v>1</v>
      </c>
      <c r="I168" s="395" t="s">
        <v>60</v>
      </c>
      <c r="J168" s="406" t="str">
        <f>UPPER(IF(OR(I168="a",I168="as"),E166,IF(OR(I168="b",I168="bs"),E170,)))</f>
        <v>БАШУН</v>
      </c>
      <c r="K168" s="418"/>
      <c r="L168" s="408"/>
      <c r="M168" s="410"/>
      <c r="N168" s="408"/>
      <c r="O168" s="402"/>
      <c r="P168" s="398"/>
      <c r="Q168" s="396"/>
      <c r="R168" s="144"/>
    </row>
    <row r="169" spans="1:18" s="48" customFormat="1" ht="9" customHeight="1">
      <c r="A169" s="201">
        <v>36</v>
      </c>
      <c r="B169" s="136">
        <f>IF($D169="","",VLOOKUP($D169,'Подг пар'!$A$7:$V$71,20))</f>
        <v>0</v>
      </c>
      <c r="C169" s="136">
        <f>IF($D169="","",VLOOKUP($D169,'Подг пар'!$A$7:$V$71,21))</f>
        <v>0</v>
      </c>
      <c r="D169" s="137">
        <v>47</v>
      </c>
      <c r="E169" s="149" t="str">
        <f>UPPER(IF($D169="","",VLOOKUP($D169,'Подг пар'!$A$7:$V$71,2)))</f>
        <v>БАСС</v>
      </c>
      <c r="F169" s="149">
        <f>IF($D169="","",VLOOKUP($D169,'Подг пар'!$A$7:$V$71,3))</f>
        <v>0</v>
      </c>
      <c r="G169" s="244"/>
      <c r="H169" s="149">
        <f>IF($D169="","",VLOOKUP($D169,'Подг пар'!$A$7:$V$71,4))</f>
        <v>0</v>
      </c>
      <c r="I169" s="409"/>
      <c r="J169" s="408">
        <v>85</v>
      </c>
      <c r="K169" s="402"/>
      <c r="L169" s="411"/>
      <c r="M169" s="417"/>
      <c r="N169" s="408"/>
      <c r="O169" s="402"/>
      <c r="P169" s="398"/>
      <c r="Q169" s="396"/>
      <c r="R169" s="144"/>
    </row>
    <row r="170" spans="1:18" s="48" customFormat="1" ht="9" customHeight="1">
      <c r="A170" s="201"/>
      <c r="B170" s="237"/>
      <c r="C170" s="237"/>
      <c r="D170" s="237"/>
      <c r="E170" s="149" t="str">
        <f>UPPER(IF($D169="","",VLOOKUP($D169,'Подг пар'!$A$7:$V$71,7)))</f>
        <v>ЗЕЕЛЬ</v>
      </c>
      <c r="F170" s="149">
        <f>IF($D169="","",VLOOKUP($D169,'Подг пар'!$A$7:$V$71,8))</f>
        <v>0</v>
      </c>
      <c r="G170" s="244"/>
      <c r="H170" s="149">
        <f>IF($D169="","",VLOOKUP($D169,'Подг пар'!$A$7:$V$71,9))</f>
        <v>0</v>
      </c>
      <c r="I170" s="400"/>
      <c r="J170" s="408"/>
      <c r="K170" s="402"/>
      <c r="L170" s="412"/>
      <c r="M170" s="419"/>
      <c r="N170" s="408"/>
      <c r="O170" s="402"/>
      <c r="P170" s="398"/>
      <c r="Q170" s="396"/>
      <c r="R170" s="144"/>
    </row>
    <row r="171" spans="1:18" s="48" customFormat="1" ht="9" customHeight="1">
      <c r="A171" s="201"/>
      <c r="B171" s="146"/>
      <c r="C171" s="146"/>
      <c r="D171" s="146"/>
      <c r="E171" s="135"/>
      <c r="F171" s="135"/>
      <c r="G171" s="82"/>
      <c r="H171" s="135"/>
      <c r="I171" s="414"/>
      <c r="J171" s="398"/>
      <c r="K171" s="399"/>
      <c r="L171" s="408"/>
      <c r="M171" s="415"/>
      <c r="N171" s="404" t="str">
        <f>UPPER(IF(OR(M172="a",M172="as"),L163,IF(OR(M172="b",M172="bs"),L179,)))</f>
        <v>КУРЧЕНКО</v>
      </c>
      <c r="O171" s="402"/>
      <c r="P171" s="398"/>
      <c r="Q171" s="396"/>
      <c r="R171" s="144"/>
    </row>
    <row r="172" spans="1:18" s="48" customFormat="1" ht="9" customHeight="1">
      <c r="A172" s="201"/>
      <c r="B172" s="146"/>
      <c r="C172" s="146"/>
      <c r="D172" s="146"/>
      <c r="E172" s="135"/>
      <c r="F172" s="135"/>
      <c r="G172" s="82"/>
      <c r="H172" s="135"/>
      <c r="I172" s="416"/>
      <c r="J172" s="398"/>
      <c r="K172" s="399"/>
      <c r="L172" s="394" t="s">
        <v>1</v>
      </c>
      <c r="M172" s="395" t="s">
        <v>224</v>
      </c>
      <c r="N172" s="406" t="str">
        <f>UPPER(IF(OR(M172="a",M172="as"),L164,IF(OR(M172="b",M172="bs"),L180,)))</f>
        <v>ЦАЛЬ</v>
      </c>
      <c r="O172" s="407"/>
      <c r="P172" s="408"/>
      <c r="Q172" s="420"/>
      <c r="R172" s="144"/>
    </row>
    <row r="173" spans="1:18" s="48" customFormat="1" ht="9" customHeight="1">
      <c r="A173" s="201">
        <v>37</v>
      </c>
      <c r="B173" s="136">
        <f>IF($D173="","",VLOOKUP($D173,'Подг пар'!$A$7:$V$71,20))</f>
        <v>0</v>
      </c>
      <c r="C173" s="136">
        <f>IF($D173="","",VLOOKUP($D173,'Подг пар'!$A$7:$V$71,21))</f>
        <v>0</v>
      </c>
      <c r="D173" s="137">
        <v>51</v>
      </c>
      <c r="E173" s="430" t="str">
        <f>UPPER(IF($D173="","",VLOOKUP($D173,'Подг пар'!$A$7:$V$71,2)))</f>
        <v>ГАРМАШ</v>
      </c>
      <c r="F173" s="138">
        <f>IF($D173="","",VLOOKUP($D173,'Подг пар'!$A$7:$V$71,3))</f>
        <v>0</v>
      </c>
      <c r="G173" s="235"/>
      <c r="H173" s="138">
        <f>IF($D173="","",VLOOKUP($D173,'Подг пар'!$A$7:$V$71,4))</f>
        <v>0</v>
      </c>
      <c r="I173" s="397"/>
      <c r="J173" s="398"/>
      <c r="K173" s="399"/>
      <c r="L173" s="398"/>
      <c r="M173" s="410"/>
      <c r="N173" s="398">
        <v>82</v>
      </c>
      <c r="O173" s="410"/>
      <c r="P173" s="398"/>
      <c r="Q173" s="420"/>
      <c r="R173" s="144"/>
    </row>
    <row r="174" spans="1:18" s="48" customFormat="1" ht="9" customHeight="1">
      <c r="A174" s="201"/>
      <c r="B174" s="237"/>
      <c r="C174" s="237"/>
      <c r="D174" s="237"/>
      <c r="E174" s="430" t="str">
        <f>UPPER(IF($D173="","",VLOOKUP($D173,'Подг пар'!$A$7:$V$71,7)))</f>
        <v>САМБУК</v>
      </c>
      <c r="F174" s="138">
        <f>IF($D173="","",VLOOKUP($D173,'Подг пар'!$A$7:$V$71,8))</f>
        <v>0</v>
      </c>
      <c r="G174" s="235"/>
      <c r="H174" s="138">
        <f>IF($D173="","",VLOOKUP($D173,'Подг пар'!$A$7:$V$71,9))</f>
        <v>0</v>
      </c>
      <c r="I174" s="400"/>
      <c r="J174" s="401">
        <f>IF(I174="a",E173,IF(I174="b",E175,""))</f>
      </c>
      <c r="K174" s="402"/>
      <c r="L174" s="398"/>
      <c r="M174" s="410"/>
      <c r="N174" s="398"/>
      <c r="O174" s="410"/>
      <c r="P174" s="398"/>
      <c r="Q174" s="420"/>
      <c r="R174" s="144"/>
    </row>
    <row r="175" spans="1:18" s="48" customFormat="1" ht="9" customHeight="1">
      <c r="A175" s="201"/>
      <c r="B175" s="146"/>
      <c r="C175" s="146"/>
      <c r="D175" s="146"/>
      <c r="E175" s="135"/>
      <c r="F175" s="135"/>
      <c r="G175" s="82"/>
      <c r="H175" s="135"/>
      <c r="I175" s="403"/>
      <c r="J175" s="404" t="s">
        <v>189</v>
      </c>
      <c r="K175" s="405"/>
      <c r="L175" s="398"/>
      <c r="M175" s="410"/>
      <c r="N175" s="398"/>
      <c r="O175" s="410"/>
      <c r="P175" s="398"/>
      <c r="Q175" s="420"/>
      <c r="R175" s="144"/>
    </row>
    <row r="176" spans="1:18" s="48" customFormat="1" ht="9" customHeight="1">
      <c r="A176" s="201"/>
      <c r="B176" s="146"/>
      <c r="C176" s="146"/>
      <c r="D176" s="146"/>
      <c r="E176" s="135"/>
      <c r="F176" s="135"/>
      <c r="G176" s="82"/>
      <c r="H176" s="394" t="s">
        <v>1</v>
      </c>
      <c r="I176" s="395"/>
      <c r="J176" s="406" t="s">
        <v>215</v>
      </c>
      <c r="K176" s="407"/>
      <c r="L176" s="408"/>
      <c r="M176" s="410"/>
      <c r="N176" s="398"/>
      <c r="O176" s="410"/>
      <c r="P176" s="398"/>
      <c r="Q176" s="420"/>
      <c r="R176" s="144"/>
    </row>
    <row r="177" spans="1:18" s="48" customFormat="1" ht="9" customHeight="1">
      <c r="A177" s="201">
        <v>38</v>
      </c>
      <c r="B177" s="136">
        <f>IF($D177="","",VLOOKUP($D177,'Подг пар'!$A$7:$V$71,20))</f>
        <v>0</v>
      </c>
      <c r="C177" s="136">
        <f>IF($D177="","",VLOOKUP($D177,'Подг пар'!$A$7:$V$71,21))</f>
        <v>0</v>
      </c>
      <c r="D177" s="137">
        <v>45</v>
      </c>
      <c r="E177" s="149" t="str">
        <f>UPPER(IF($D177="","",VLOOKUP($D177,'Подг пар'!$A$7:$V$71,2)))</f>
        <v>ТИМОЩУК</v>
      </c>
      <c r="F177" s="149">
        <f>IF($D177="","",VLOOKUP($D177,'Подг пар'!$A$7:$V$71,3))</f>
        <v>0</v>
      </c>
      <c r="G177" s="244"/>
      <c r="H177" s="149">
        <f>IF($D177="","",VLOOKUP($D177,'Подг пар'!$A$7:$V$71,4))</f>
        <v>0</v>
      </c>
      <c r="I177" s="409"/>
      <c r="J177" s="408">
        <v>86</v>
      </c>
      <c r="K177" s="410"/>
      <c r="L177" s="411"/>
      <c r="M177" s="417"/>
      <c r="N177" s="398"/>
      <c r="O177" s="410"/>
      <c r="P177" s="398"/>
      <c r="Q177" s="420"/>
      <c r="R177" s="144"/>
    </row>
    <row r="178" spans="1:18" s="48" customFormat="1" ht="9" customHeight="1">
      <c r="A178" s="201"/>
      <c r="B178" s="237"/>
      <c r="C178" s="237"/>
      <c r="D178" s="237"/>
      <c r="E178" s="149" t="str">
        <f>UPPER(IF($D177="","",VLOOKUP($D177,'Подг пар'!$A$7:$V$71,7)))</f>
        <v>МЕЛЮС</v>
      </c>
      <c r="F178" s="149">
        <f>IF($D177="","",VLOOKUP($D177,'Подг пар'!$A$7:$V$71,8))</f>
        <v>0</v>
      </c>
      <c r="G178" s="244"/>
      <c r="H178" s="149">
        <f>IF($D177="","",VLOOKUP($D177,'Подг пар'!$A$7:$V$71,9))</f>
        <v>0</v>
      </c>
      <c r="I178" s="400"/>
      <c r="J178" s="408"/>
      <c r="K178" s="410"/>
      <c r="L178" s="412"/>
      <c r="M178" s="419"/>
      <c r="N178" s="398"/>
      <c r="O178" s="410"/>
      <c r="P178" s="398"/>
      <c r="Q178" s="420"/>
      <c r="R178" s="144"/>
    </row>
    <row r="179" spans="1:18" s="48" customFormat="1" ht="9" customHeight="1">
      <c r="A179" s="201"/>
      <c r="B179" s="146"/>
      <c r="C179" s="146"/>
      <c r="D179" s="150"/>
      <c r="E179" s="135"/>
      <c r="F179" s="135"/>
      <c r="G179" s="82"/>
      <c r="H179" s="135"/>
      <c r="I179" s="414"/>
      <c r="J179" s="398"/>
      <c r="K179" s="415"/>
      <c r="L179" s="404" t="str">
        <f>UPPER(IF(OR(K180="a",K180="as"),J175,IF(OR(K180="b",K180="bs"),J183,)))</f>
        <v>БРАТИШКА</v>
      </c>
      <c r="M179" s="410"/>
      <c r="N179" s="398"/>
      <c r="O179" s="410"/>
      <c r="P179" s="398"/>
      <c r="Q179" s="420"/>
      <c r="R179" s="144"/>
    </row>
    <row r="180" spans="1:18" s="48" customFormat="1" ht="9" customHeight="1">
      <c r="A180" s="201"/>
      <c r="B180" s="146"/>
      <c r="C180" s="146"/>
      <c r="D180" s="150"/>
      <c r="E180" s="135"/>
      <c r="F180" s="135"/>
      <c r="G180" s="82"/>
      <c r="H180" s="135"/>
      <c r="I180" s="416"/>
      <c r="J180" s="394" t="s">
        <v>1</v>
      </c>
      <c r="K180" s="395" t="s">
        <v>295</v>
      </c>
      <c r="L180" s="406" t="str">
        <f>UPPER(IF(OR(K180="a",K180="as"),J176,IF(OR(K180="b",K180="bs"),J184,)))</f>
        <v>НАЗАРЕНКО</v>
      </c>
      <c r="M180" s="418"/>
      <c r="N180" s="408"/>
      <c r="O180" s="410"/>
      <c r="P180" s="398"/>
      <c r="Q180" s="420"/>
      <c r="R180" s="144"/>
    </row>
    <row r="181" spans="1:18" s="48" customFormat="1" ht="9" customHeight="1">
      <c r="A181" s="249">
        <v>39</v>
      </c>
      <c r="B181" s="136">
        <f>IF($D181="","",VLOOKUP($D181,'Подг пар'!$A$7:$V$71,20))</f>
      </c>
      <c r="C181" s="136">
        <f>IF($D181="","",VLOOKUP($D181,'Подг пар'!$A$7:$V$71,21))</f>
      </c>
      <c r="D181" s="137"/>
      <c r="E181" s="149">
        <f>UPPER(IF($D181="","",VLOOKUP($D181,'Подг пар'!$A$7:$V$71,2)))</f>
      </c>
      <c r="F181" s="149" t="s">
        <v>223</v>
      </c>
      <c r="G181" s="244"/>
      <c r="H181" s="149">
        <f>IF($D181="","",VLOOKUP($D181,'Подг пар'!$A$7:$V$71,4))</f>
      </c>
      <c r="I181" s="397"/>
      <c r="J181" s="398"/>
      <c r="K181" s="410"/>
      <c r="L181" s="398">
        <v>83</v>
      </c>
      <c r="M181" s="421"/>
      <c r="N181" s="411"/>
      <c r="O181" s="410"/>
      <c r="P181" s="398"/>
      <c r="Q181" s="420"/>
      <c r="R181" s="144"/>
    </row>
    <row r="182" spans="1:18" s="48" customFormat="1" ht="9" customHeight="1">
      <c r="A182" s="201"/>
      <c r="B182" s="237"/>
      <c r="C182" s="237"/>
      <c r="D182" s="237"/>
      <c r="E182" s="149">
        <f>UPPER(IF($D181="","",VLOOKUP($D181,'Подг пар'!$A$7:$V$71,7)))</f>
      </c>
      <c r="F182" s="149">
        <f>IF($D181="","",VLOOKUP($D181,'Подг пар'!$A$7:$V$71,8))</f>
      </c>
      <c r="G182" s="244"/>
      <c r="H182" s="149">
        <f>IF($D181="","",VLOOKUP($D181,'Подг пар'!$A$7:$V$71,9))</f>
      </c>
      <c r="I182" s="400"/>
      <c r="J182" s="401">
        <f>IF(I182="a",E181,IF(I182="b",E183,""))</f>
      </c>
      <c r="K182" s="410"/>
      <c r="L182" s="398"/>
      <c r="M182" s="402"/>
      <c r="N182" s="408"/>
      <c r="O182" s="410"/>
      <c r="P182" s="398"/>
      <c r="Q182" s="420"/>
      <c r="R182" s="144"/>
    </row>
    <row r="183" spans="1:18" s="48" customFormat="1" ht="9" customHeight="1">
      <c r="A183" s="201"/>
      <c r="B183" s="146"/>
      <c r="C183" s="146"/>
      <c r="D183" s="150"/>
      <c r="E183" s="135"/>
      <c r="F183" s="135"/>
      <c r="G183" s="82"/>
      <c r="H183" s="135"/>
      <c r="I183" s="403"/>
      <c r="J183" s="404" t="str">
        <f>UPPER(IF(OR(I184="a",I184="as"),E181,IF(OR(I184="b",I184="bs"),E185,)))</f>
        <v>БРАТИШКА</v>
      </c>
      <c r="K183" s="417"/>
      <c r="L183" s="398"/>
      <c r="M183" s="402"/>
      <c r="N183" s="408"/>
      <c r="O183" s="410"/>
      <c r="P183" s="398"/>
      <c r="Q183" s="420"/>
      <c r="R183" s="144"/>
    </row>
    <row r="184" spans="1:18" s="48" customFormat="1" ht="9" customHeight="1">
      <c r="A184" s="201"/>
      <c r="B184" s="146"/>
      <c r="C184" s="146"/>
      <c r="D184" s="150"/>
      <c r="E184" s="135"/>
      <c r="F184" s="135"/>
      <c r="G184" s="82"/>
      <c r="H184" s="394" t="s">
        <v>1</v>
      </c>
      <c r="I184" s="395" t="s">
        <v>225</v>
      </c>
      <c r="J184" s="406" t="str">
        <f>UPPER(IF(OR(I184="a",I184="as"),E182,IF(OR(I184="b",I184="bs"),E186,)))</f>
        <v>НАЗАРЕНКО</v>
      </c>
      <c r="K184" s="418"/>
      <c r="L184" s="408"/>
      <c r="M184" s="402"/>
      <c r="N184" s="408"/>
      <c r="O184" s="410"/>
      <c r="P184" s="398"/>
      <c r="Q184" s="420"/>
      <c r="R184" s="144"/>
    </row>
    <row r="185" spans="1:18" s="48" customFormat="1" ht="9" customHeight="1">
      <c r="A185" s="234">
        <v>40</v>
      </c>
      <c r="B185" s="136">
        <f>IF($D185="","",VLOOKUP($D185,'Подг пар'!$A$7:$V$71,20))</f>
        <v>0</v>
      </c>
      <c r="C185" s="136">
        <f>IF($D185="","",VLOOKUP($D185,'Подг пар'!$A$7:$V$71,21))</f>
        <v>2548</v>
      </c>
      <c r="D185" s="137">
        <v>10</v>
      </c>
      <c r="E185" s="138" t="str">
        <f>UPPER(IF($D185="","",VLOOKUP($D185,'Подг пар'!$A$7:$V$71,2)))</f>
        <v>БРАТИШКА</v>
      </c>
      <c r="F185" s="138">
        <f>IF($D185="","",VLOOKUP($D185,'Подг пар'!$A$7:$V$71,3))</f>
        <v>0</v>
      </c>
      <c r="G185" s="235"/>
      <c r="H185" s="138">
        <f>IF($D185="","",VLOOKUP($D185,'Подг пар'!$A$7:$V$71,4))</f>
        <v>0</v>
      </c>
      <c r="I185" s="409"/>
      <c r="J185" s="408"/>
      <c r="K185" s="402"/>
      <c r="L185" s="411"/>
      <c r="M185" s="405"/>
      <c r="N185" s="408"/>
      <c r="O185" s="410"/>
      <c r="P185" s="398"/>
      <c r="Q185" s="420"/>
      <c r="R185" s="144"/>
    </row>
    <row r="186" spans="1:18" s="48" customFormat="1" ht="9" customHeight="1">
      <c r="A186" s="201"/>
      <c r="B186" s="237"/>
      <c r="C186" s="237"/>
      <c r="D186" s="237"/>
      <c r="E186" s="138" t="str">
        <f>UPPER(IF($D185="","",VLOOKUP($D185,'Подг пар'!$A$7:$V$71,7)))</f>
        <v>НАЗАРЕНКО</v>
      </c>
      <c r="F186" s="138">
        <f>IF($D185="","",VLOOKUP($D185,'Подг пар'!$A$7:$V$71,8))</f>
        <v>0</v>
      </c>
      <c r="G186" s="235"/>
      <c r="H186" s="138">
        <f>IF($D185="","",VLOOKUP($D185,'Подг пар'!$A$7:$V$71,9))</f>
        <v>0</v>
      </c>
      <c r="I186" s="400"/>
      <c r="J186" s="408"/>
      <c r="K186" s="402"/>
      <c r="L186" s="412"/>
      <c r="M186" s="413"/>
      <c r="N186" s="408"/>
      <c r="O186" s="410"/>
      <c r="P186" s="398"/>
      <c r="Q186" s="420"/>
      <c r="R186" s="144"/>
    </row>
    <row r="187" spans="1:18" s="48" customFormat="1" ht="9" customHeight="1">
      <c r="A187" s="201"/>
      <c r="B187" s="146"/>
      <c r="C187" s="146"/>
      <c r="D187" s="150"/>
      <c r="E187" s="135"/>
      <c r="F187" s="135"/>
      <c r="G187" s="82"/>
      <c r="H187" s="135"/>
      <c r="I187" s="414"/>
      <c r="J187" s="398"/>
      <c r="K187" s="399"/>
      <c r="L187" s="408"/>
      <c r="M187" s="402"/>
      <c r="N187" s="402"/>
      <c r="O187" s="415"/>
      <c r="P187" s="404" t="str">
        <f>UPPER(IF(OR(O188="a",O188="as"),N171,IF(OR(O188="b",O188="bs"),N203,)))</f>
        <v>КУРЧЕНКО</v>
      </c>
      <c r="Q187" s="422"/>
      <c r="R187" s="144"/>
    </row>
    <row r="188" spans="1:18" s="48" customFormat="1" ht="9" customHeight="1">
      <c r="A188" s="201"/>
      <c r="B188" s="146"/>
      <c r="C188" s="146"/>
      <c r="D188" s="150"/>
      <c r="E188" s="135"/>
      <c r="F188" s="135"/>
      <c r="G188" s="82"/>
      <c r="H188" s="135"/>
      <c r="I188" s="416"/>
      <c r="J188" s="398"/>
      <c r="K188" s="399"/>
      <c r="L188" s="408"/>
      <c r="M188" s="402"/>
      <c r="N188" s="394" t="s">
        <v>1</v>
      </c>
      <c r="O188" s="395" t="s">
        <v>224</v>
      </c>
      <c r="P188" s="406" t="str">
        <f>UPPER(IF(OR(O188="a",O188="as"),N172,IF(OR(O188="b",O188="bs"),N204,)))</f>
        <v>ЦАЛЬ</v>
      </c>
      <c r="Q188" s="423"/>
      <c r="R188" s="144"/>
    </row>
    <row r="189" spans="1:18" s="48" customFormat="1" ht="9" customHeight="1">
      <c r="A189" s="234">
        <v>41</v>
      </c>
      <c r="B189" s="136">
        <f>IF($D189="","",VLOOKUP($D189,'Подг пар'!$A$7:$V$71,20))</f>
        <v>0</v>
      </c>
      <c r="C189" s="136">
        <f>IF($D189="","",VLOOKUP($D189,'Подг пар'!$A$7:$V$71,21))</f>
        <v>1055</v>
      </c>
      <c r="D189" s="137">
        <v>13</v>
      </c>
      <c r="E189" s="138" t="str">
        <f>UPPER(IF($D189="","",VLOOKUP($D189,'Подг пар'!$A$7:$V$71,2)))</f>
        <v>МАРКОВ</v>
      </c>
      <c r="F189" s="138">
        <f>IF($D189="","",VLOOKUP($D189,'Подг пар'!$A$7:$V$71,3))</f>
        <v>0</v>
      </c>
      <c r="G189" s="235"/>
      <c r="H189" s="138">
        <f>IF($D189="","",VLOOKUP($D189,'Подг пар'!$A$7:$V$71,4))</f>
        <v>0</v>
      </c>
      <c r="I189" s="397"/>
      <c r="J189" s="398"/>
      <c r="K189" s="399"/>
      <c r="L189" s="398"/>
      <c r="M189" s="399"/>
      <c r="N189" s="398"/>
      <c r="O189" s="410"/>
      <c r="P189" s="411" t="s">
        <v>297</v>
      </c>
      <c r="Q189" s="420"/>
      <c r="R189" s="144"/>
    </row>
    <row r="190" spans="1:18" s="48" customFormat="1" ht="9" customHeight="1">
      <c r="A190" s="201"/>
      <c r="B190" s="237"/>
      <c r="C190" s="237"/>
      <c r="D190" s="237"/>
      <c r="E190" s="138" t="str">
        <f>UPPER(IF($D189="","",VLOOKUP($D189,'Подг пар'!$A$7:$V$71,7)))</f>
        <v>КРОЛЕНКО</v>
      </c>
      <c r="F190" s="138">
        <f>IF($D189="","",VLOOKUP($D189,'Подг пар'!$A$7:$V$71,8))</f>
        <v>0</v>
      </c>
      <c r="G190" s="235"/>
      <c r="H190" s="138">
        <f>IF($D189="","",VLOOKUP($D189,'Подг пар'!$A$7:$V$71,9))</f>
        <v>0</v>
      </c>
      <c r="I190" s="400"/>
      <c r="J190" s="401">
        <f>IF(I190="a",E189,IF(I190="b",E191,""))</f>
      </c>
      <c r="K190" s="402"/>
      <c r="L190" s="398"/>
      <c r="M190" s="399"/>
      <c r="N190" s="398"/>
      <c r="O190" s="410"/>
      <c r="P190" s="412"/>
      <c r="Q190" s="424"/>
      <c r="R190" s="144"/>
    </row>
    <row r="191" spans="1:18" s="48" customFormat="1" ht="9" customHeight="1">
      <c r="A191" s="201"/>
      <c r="B191" s="146"/>
      <c r="C191" s="146"/>
      <c r="D191" s="150"/>
      <c r="E191" s="135"/>
      <c r="F191" s="135"/>
      <c r="G191" s="82"/>
      <c r="H191" s="135"/>
      <c r="I191" s="403"/>
      <c r="J191" s="404" t="str">
        <f>UPPER(IF(OR(I192="a",I192="as"),E189,IF(OR(I192="b",I192="bs"),E193,)))</f>
        <v>МАРКОВ</v>
      </c>
      <c r="K191" s="405"/>
      <c r="L191" s="398"/>
      <c r="M191" s="399"/>
      <c r="N191" s="398"/>
      <c r="O191" s="410"/>
      <c r="P191" s="398"/>
      <c r="Q191" s="420"/>
      <c r="R191" s="144"/>
    </row>
    <row r="192" spans="1:18" s="48" customFormat="1" ht="9" customHeight="1">
      <c r="A192" s="201"/>
      <c r="B192" s="146"/>
      <c r="C192" s="146"/>
      <c r="D192" s="150"/>
      <c r="E192" s="135"/>
      <c r="F192" s="135"/>
      <c r="G192" s="82"/>
      <c r="H192" s="394" t="s">
        <v>1</v>
      </c>
      <c r="I192" s="395" t="s">
        <v>224</v>
      </c>
      <c r="J192" s="406" t="str">
        <f>UPPER(IF(OR(I192="a",I192="as"),E190,IF(OR(I192="b",I192="bs"),E194,)))</f>
        <v>КРОЛЕНКО</v>
      </c>
      <c r="K192" s="407"/>
      <c r="L192" s="408"/>
      <c r="M192" s="402"/>
      <c r="N192" s="398"/>
      <c r="O192" s="410"/>
      <c r="P192" s="398"/>
      <c r="Q192" s="420"/>
      <c r="R192" s="144"/>
    </row>
    <row r="193" spans="1:18" s="48" customFormat="1" ht="9" customHeight="1">
      <c r="A193" s="201">
        <v>42</v>
      </c>
      <c r="B193" s="136">
        <f>IF($D193="","",VLOOKUP($D193,'Подг пар'!$A$7:$V$71,20))</f>
        <v>0</v>
      </c>
      <c r="C193" s="136">
        <f>IF($D193="","",VLOOKUP($D193,'Подг пар'!$A$7:$V$71,21))</f>
        <v>0</v>
      </c>
      <c r="D193" s="137">
        <v>36</v>
      </c>
      <c r="E193" s="149" t="str">
        <f>UPPER(IF($D193="","",VLOOKUP($D193,'Подг пар'!$A$7:$V$71,2)))</f>
        <v>КУЧУК</v>
      </c>
      <c r="F193" s="149">
        <f>IF($D193="","",VLOOKUP($D193,'Подг пар'!$A$7:$V$71,3))</f>
        <v>0</v>
      </c>
      <c r="G193" s="244"/>
      <c r="H193" s="149">
        <f>IF($D193="","",VLOOKUP($D193,'Подг пар'!$A$7:$V$71,4))</f>
        <v>0</v>
      </c>
      <c r="I193" s="409"/>
      <c r="J193" s="408">
        <v>82</v>
      </c>
      <c r="K193" s="410"/>
      <c r="L193" s="411"/>
      <c r="M193" s="405"/>
      <c r="N193" s="398"/>
      <c r="O193" s="410"/>
      <c r="P193" s="398"/>
      <c r="Q193" s="420"/>
      <c r="R193" s="144"/>
    </row>
    <row r="194" spans="1:18" s="48" customFormat="1" ht="9" customHeight="1">
      <c r="A194" s="201"/>
      <c r="B194" s="237"/>
      <c r="C194" s="237"/>
      <c r="D194" s="237"/>
      <c r="E194" s="149" t="str">
        <f>UPPER(IF($D193="","",VLOOKUP($D193,'Подг пар'!$A$7:$V$71,7)))</f>
        <v>БИЛЫК</v>
      </c>
      <c r="F194" s="149">
        <f>IF($D193="","",VLOOKUP($D193,'Подг пар'!$A$7:$V$71,8))</f>
        <v>0</v>
      </c>
      <c r="G194" s="244"/>
      <c r="H194" s="149">
        <f>IF($D193="","",VLOOKUP($D193,'Подг пар'!$A$7:$V$71,9))</f>
        <v>0</v>
      </c>
      <c r="I194" s="400"/>
      <c r="J194" s="408"/>
      <c r="K194" s="410"/>
      <c r="L194" s="412"/>
      <c r="M194" s="413"/>
      <c r="N194" s="398"/>
      <c r="O194" s="410"/>
      <c r="P194" s="398"/>
      <c r="Q194" s="420"/>
      <c r="R194" s="144"/>
    </row>
    <row r="195" spans="1:18" s="48" customFormat="1" ht="9" customHeight="1">
      <c r="A195" s="201"/>
      <c r="B195" s="146"/>
      <c r="C195" s="146"/>
      <c r="D195" s="150"/>
      <c r="E195" s="135"/>
      <c r="F195" s="135"/>
      <c r="G195" s="82"/>
      <c r="H195" s="135"/>
      <c r="I195" s="414"/>
      <c r="J195" s="398"/>
      <c r="K195" s="415"/>
      <c r="L195" s="404" t="str">
        <f>UPPER(IF(OR(K196="a",K196="as"),J191,IF(OR(K196="b",K196="bs"),J199,)))</f>
        <v>АЛЕКСИЙЧУК</v>
      </c>
      <c r="M195" s="402"/>
      <c r="N195" s="398"/>
      <c r="O195" s="410"/>
      <c r="P195" s="398"/>
      <c r="Q195" s="420"/>
      <c r="R195" s="144"/>
    </row>
    <row r="196" spans="1:18" s="48" customFormat="1" ht="9" customHeight="1">
      <c r="A196" s="201"/>
      <c r="B196" s="146"/>
      <c r="C196" s="146"/>
      <c r="D196" s="150"/>
      <c r="E196" s="135"/>
      <c r="F196" s="135"/>
      <c r="G196" s="82"/>
      <c r="H196" s="135"/>
      <c r="I196" s="416"/>
      <c r="J196" s="394" t="s">
        <v>1</v>
      </c>
      <c r="K196" s="395" t="s">
        <v>292</v>
      </c>
      <c r="L196" s="406" t="str">
        <f>UPPER(IF(OR(K196="a",K196="as"),J192,IF(OR(K196="b",K196="bs"),J200,)))</f>
        <v>АРЕФЬЕВ</v>
      </c>
      <c r="M196" s="407"/>
      <c r="N196" s="408"/>
      <c r="O196" s="410"/>
      <c r="P196" s="398"/>
      <c r="Q196" s="420"/>
      <c r="R196" s="144"/>
    </row>
    <row r="197" spans="1:18" s="48" customFormat="1" ht="9" customHeight="1">
      <c r="A197" s="249">
        <v>43</v>
      </c>
      <c r="B197" s="136">
        <f>IF($D197="","",VLOOKUP($D197,'Подг пар'!$A$7:$V$71,20))</f>
        <v>0</v>
      </c>
      <c r="C197" s="136">
        <f>IF($D197="","",VLOOKUP($D197,'Подг пар'!$A$7:$V$71,21))</f>
        <v>0</v>
      </c>
      <c r="D197" s="137">
        <v>30</v>
      </c>
      <c r="E197" s="149" t="str">
        <f>UPPER(IF($D197="","",VLOOKUP($D197,'Подг пар'!$A$7:$V$71,2)))</f>
        <v>ДАНЕЛЬСКИЙ</v>
      </c>
      <c r="F197" s="149">
        <f>IF($D197="","",VLOOKUP($D197,'Подг пар'!$A$7:$V$71,3))</f>
        <v>0</v>
      </c>
      <c r="G197" s="244"/>
      <c r="H197" s="149">
        <f>IF($D197="","",VLOOKUP($D197,'Подг пар'!$A$7:$V$71,4))</f>
        <v>0</v>
      </c>
      <c r="I197" s="397"/>
      <c r="J197" s="398"/>
      <c r="K197" s="410"/>
      <c r="L197" s="398" t="s">
        <v>297</v>
      </c>
      <c r="M197" s="410"/>
      <c r="N197" s="411"/>
      <c r="O197" s="410"/>
      <c r="P197" s="398"/>
      <c r="Q197" s="420"/>
      <c r="R197" s="144"/>
    </row>
    <row r="198" spans="1:18" s="48" customFormat="1" ht="9" customHeight="1">
      <c r="A198" s="201"/>
      <c r="B198" s="237"/>
      <c r="C198" s="237"/>
      <c r="D198" s="237"/>
      <c r="E198" s="149" t="str">
        <f>UPPER(IF($D197="","",VLOOKUP($D197,'Подг пар'!$A$7:$V$71,7)))</f>
        <v>БОРЯЕВ</v>
      </c>
      <c r="F198" s="149">
        <f>IF($D197="","",VLOOKUP($D197,'Подг пар'!$A$7:$V$71,8))</f>
        <v>0</v>
      </c>
      <c r="G198" s="244"/>
      <c r="H198" s="149">
        <f>IF($D197="","",VLOOKUP($D197,'Подг пар'!$A$7:$V$71,9))</f>
        <v>0</v>
      </c>
      <c r="I198" s="400"/>
      <c r="J198" s="401">
        <f>IF(I198="a",E197,IF(I198="b",E199,""))</f>
      </c>
      <c r="K198" s="410"/>
      <c r="L198" s="398"/>
      <c r="M198" s="410"/>
      <c r="N198" s="408"/>
      <c r="O198" s="410"/>
      <c r="P198" s="398"/>
      <c r="Q198" s="420"/>
      <c r="R198" s="144"/>
    </row>
    <row r="199" spans="1:18" s="48" customFormat="1" ht="9" customHeight="1">
      <c r="A199" s="201"/>
      <c r="B199" s="146"/>
      <c r="C199" s="146"/>
      <c r="D199" s="146"/>
      <c r="E199" s="135"/>
      <c r="F199" s="135"/>
      <c r="G199" s="82"/>
      <c r="H199" s="135"/>
      <c r="I199" s="403"/>
      <c r="J199" s="404" t="str">
        <f>UPPER(IF(OR(I200="a",I200="as"),E197,IF(OR(I200="b",I200="bs"),E201,)))</f>
        <v>АЛЕКСИЙЧУК</v>
      </c>
      <c r="K199" s="417"/>
      <c r="L199" s="398"/>
      <c r="M199" s="410"/>
      <c r="N199" s="408"/>
      <c r="O199" s="410"/>
      <c r="P199" s="398"/>
      <c r="Q199" s="420"/>
      <c r="R199" s="144"/>
    </row>
    <row r="200" spans="1:18" s="48" customFormat="1" ht="9" customHeight="1">
      <c r="A200" s="201"/>
      <c r="B200" s="146"/>
      <c r="C200" s="146"/>
      <c r="D200" s="146"/>
      <c r="E200" s="135"/>
      <c r="F200" s="135"/>
      <c r="G200" s="82"/>
      <c r="H200" s="394" t="s">
        <v>1</v>
      </c>
      <c r="I200" s="395" t="s">
        <v>287</v>
      </c>
      <c r="J200" s="406" t="str">
        <f>UPPER(IF(OR(I200="a",I200="as"),E198,IF(OR(I200="b",I200="bs"),E202,)))</f>
        <v>АРЕФЬЕВ</v>
      </c>
      <c r="K200" s="418"/>
      <c r="L200" s="408"/>
      <c r="M200" s="410"/>
      <c r="N200" s="408"/>
      <c r="O200" s="410"/>
      <c r="P200" s="398"/>
      <c r="Q200" s="420"/>
      <c r="R200" s="144"/>
    </row>
    <row r="201" spans="1:18" s="48" customFormat="1" ht="9" customHeight="1">
      <c r="A201" s="201">
        <v>44</v>
      </c>
      <c r="B201" s="136">
        <f>IF($D201="","",VLOOKUP($D201,'Подг пар'!$A$7:$V$71,20))</f>
        <v>0</v>
      </c>
      <c r="C201" s="136">
        <f>IF($D201="","",VLOOKUP($D201,'Подг пар'!$A$7:$V$71,21))</f>
        <v>0</v>
      </c>
      <c r="D201" s="137">
        <v>29</v>
      </c>
      <c r="E201" s="430" t="str">
        <f>UPPER(IF($D201="","",VLOOKUP($D201,'Подг пар'!$A$7:$V$71,2)))</f>
        <v>АЛЕКСИЙЧУК</v>
      </c>
      <c r="F201" s="138">
        <f>IF($D201="","",VLOOKUP($D201,'Подг пар'!$A$7:$V$71,3))</f>
        <v>0</v>
      </c>
      <c r="G201" s="235"/>
      <c r="H201" s="138">
        <f>IF($D201="","",VLOOKUP($D201,'Подг пар'!$A$7:$V$71,4))</f>
        <v>0</v>
      </c>
      <c r="I201" s="409"/>
      <c r="J201" s="408">
        <v>86</v>
      </c>
      <c r="K201" s="402"/>
      <c r="L201" s="411"/>
      <c r="M201" s="417"/>
      <c r="N201" s="408"/>
      <c r="O201" s="410"/>
      <c r="P201" s="398"/>
      <c r="Q201" s="420"/>
      <c r="R201" s="144"/>
    </row>
    <row r="202" spans="1:18" s="48" customFormat="1" ht="9" customHeight="1">
      <c r="A202" s="201"/>
      <c r="B202" s="237"/>
      <c r="C202" s="237"/>
      <c r="D202" s="237"/>
      <c r="E202" s="430" t="str">
        <f>UPPER(IF($D201="","",VLOOKUP($D201,'Подг пар'!$A$7:$V$71,7)))</f>
        <v>АРЕФЬЕВ</v>
      </c>
      <c r="F202" s="138">
        <f>IF($D201="","",VLOOKUP($D201,'Подг пар'!$A$7:$V$71,8))</f>
        <v>0</v>
      </c>
      <c r="G202" s="235"/>
      <c r="H202" s="138">
        <f>IF($D201="","",VLOOKUP($D201,'Подг пар'!$A$7:$V$71,9))</f>
        <v>0</v>
      </c>
      <c r="I202" s="400"/>
      <c r="J202" s="408"/>
      <c r="K202" s="402"/>
      <c r="L202" s="412"/>
      <c r="M202" s="419"/>
      <c r="N202" s="408"/>
      <c r="O202" s="410"/>
      <c r="P202" s="398"/>
      <c r="Q202" s="420"/>
      <c r="R202" s="144"/>
    </row>
    <row r="203" spans="1:18" s="48" customFormat="1" ht="9" customHeight="1">
      <c r="A203" s="201"/>
      <c r="B203" s="146"/>
      <c r="C203" s="146"/>
      <c r="D203" s="146"/>
      <c r="E203" s="135"/>
      <c r="F203" s="135"/>
      <c r="G203" s="82"/>
      <c r="H203" s="135"/>
      <c r="I203" s="414"/>
      <c r="J203" s="398"/>
      <c r="K203" s="399"/>
      <c r="L203" s="408"/>
      <c r="M203" s="415"/>
      <c r="N203" s="404" t="str">
        <f>UPPER(IF(OR(M204="a",M204="as"),L195,IF(OR(M204="b",M204="bs"),L211,)))</f>
        <v>АЛЕКСИЙЧУК</v>
      </c>
      <c r="O203" s="410"/>
      <c r="P203" s="398"/>
      <c r="Q203" s="420"/>
      <c r="R203" s="144"/>
    </row>
    <row r="204" spans="1:18" s="48" customFormat="1" ht="9" customHeight="1">
      <c r="A204" s="201"/>
      <c r="B204" s="146"/>
      <c r="C204" s="146"/>
      <c r="D204" s="146"/>
      <c r="E204" s="135"/>
      <c r="F204" s="135"/>
      <c r="G204" s="82"/>
      <c r="H204" s="135"/>
      <c r="I204" s="416"/>
      <c r="J204" s="398"/>
      <c r="K204" s="399"/>
      <c r="L204" s="394" t="s">
        <v>1</v>
      </c>
      <c r="M204" s="395" t="s">
        <v>293</v>
      </c>
      <c r="N204" s="406" t="str">
        <f>UPPER(IF(OR(M204="a",M204="as"),L196,IF(OR(M204="b",M204="bs"),L212,)))</f>
        <v>АРЕФЬЕВ</v>
      </c>
      <c r="O204" s="418"/>
      <c r="P204" s="408"/>
      <c r="Q204" s="420"/>
      <c r="R204" s="144"/>
    </row>
    <row r="205" spans="1:18" s="48" customFormat="1" ht="9" customHeight="1">
      <c r="A205" s="249">
        <v>45</v>
      </c>
      <c r="B205" s="136">
        <f>IF($D205="","",VLOOKUP($D205,'Подг пар'!$A$7:$V$71,20))</f>
        <v>0</v>
      </c>
      <c r="C205" s="136">
        <f>IF($D205="","",VLOOKUP($D205,'Подг пар'!$A$7:$V$71,21))</f>
        <v>0</v>
      </c>
      <c r="D205" s="137">
        <v>25</v>
      </c>
      <c r="E205" s="149" t="str">
        <f>UPPER(IF($D205="","",VLOOKUP($D205,'Подг пар'!$A$7:$V$71,2)))</f>
        <v>КОКАРЕВ</v>
      </c>
      <c r="F205" s="149">
        <f>IF($D205="","",VLOOKUP($D205,'Подг пар'!$A$7:$V$71,3))</f>
        <v>0</v>
      </c>
      <c r="G205" s="244"/>
      <c r="H205" s="149">
        <f>IF($D205="","",VLOOKUP($D205,'Подг пар'!$A$7:$V$71,4))</f>
        <v>0</v>
      </c>
      <c r="I205" s="397"/>
      <c r="J205" s="398"/>
      <c r="K205" s="399"/>
      <c r="L205" s="398"/>
      <c r="M205" s="410"/>
      <c r="N205" s="398">
        <v>84</v>
      </c>
      <c r="O205" s="421"/>
      <c r="P205" s="398"/>
      <c r="Q205" s="396"/>
      <c r="R205" s="144"/>
    </row>
    <row r="206" spans="1:18" s="48" customFormat="1" ht="9" customHeight="1">
      <c r="A206" s="201"/>
      <c r="B206" s="237"/>
      <c r="C206" s="237"/>
      <c r="D206" s="237"/>
      <c r="E206" s="149" t="str">
        <f>UPPER(IF($D205="","",VLOOKUP($D205,'Подг пар'!$A$7:$V$71,7)))</f>
        <v>МИХЕЕВ</v>
      </c>
      <c r="F206" s="149">
        <f>IF($D205="","",VLOOKUP($D205,'Подг пар'!$A$7:$V$71,8))</f>
        <v>0</v>
      </c>
      <c r="G206" s="244"/>
      <c r="H206" s="149">
        <f>IF($D205="","",VLOOKUP($D205,'Подг пар'!$A$7:$V$71,9))</f>
        <v>0</v>
      </c>
      <c r="I206" s="400"/>
      <c r="J206" s="401">
        <f>IF(I206="a",E205,IF(I206="b",E207,""))</f>
      </c>
      <c r="K206" s="402"/>
      <c r="L206" s="398"/>
      <c r="M206" s="410"/>
      <c r="N206" s="398"/>
      <c r="O206" s="402"/>
      <c r="P206" s="398"/>
      <c r="Q206" s="396"/>
      <c r="R206" s="144"/>
    </row>
    <row r="207" spans="1:18" s="48" customFormat="1" ht="9" customHeight="1">
      <c r="A207" s="201"/>
      <c r="B207" s="146"/>
      <c r="C207" s="146"/>
      <c r="D207" s="150"/>
      <c r="E207" s="135"/>
      <c r="F207" s="135"/>
      <c r="G207" s="82"/>
      <c r="H207" s="135"/>
      <c r="I207" s="403"/>
      <c r="J207" s="404" t="str">
        <f>UPPER(IF(OR(I208="a",I208="as"),E205,IF(OR(I208="b",I208="bs"),E209,)))</f>
        <v>КОКАРЕВ</v>
      </c>
      <c r="K207" s="405"/>
      <c r="L207" s="398"/>
      <c r="M207" s="410"/>
      <c r="N207" s="398"/>
      <c r="O207" s="402"/>
      <c r="P207" s="398"/>
      <c r="Q207" s="396"/>
      <c r="R207" s="144"/>
    </row>
    <row r="208" spans="1:18" s="48" customFormat="1" ht="9" customHeight="1">
      <c r="A208" s="201"/>
      <c r="B208" s="146"/>
      <c r="C208" s="146"/>
      <c r="D208" s="150"/>
      <c r="E208" s="135"/>
      <c r="F208" s="135"/>
      <c r="G208" s="82"/>
      <c r="H208" s="394" t="s">
        <v>1</v>
      </c>
      <c r="I208" s="395" t="s">
        <v>60</v>
      </c>
      <c r="J208" s="406" t="str">
        <f>UPPER(IF(OR(I208="a",I208="as"),E206,IF(OR(I208="b",I208="bs"),E210,)))</f>
        <v>МИХЕЕВ</v>
      </c>
      <c r="K208" s="407"/>
      <c r="L208" s="408"/>
      <c r="M208" s="410"/>
      <c r="N208" s="398"/>
      <c r="O208" s="402"/>
      <c r="P208" s="398"/>
      <c r="Q208" s="396"/>
      <c r="R208" s="144"/>
    </row>
    <row r="209" spans="1:18" s="48" customFormat="1" ht="9" customHeight="1">
      <c r="A209" s="201">
        <v>46</v>
      </c>
      <c r="B209" s="136">
        <f>IF($D209="","",VLOOKUP($D209,'Подг пар'!$A$7:$V$71,20))</f>
        <v>0</v>
      </c>
      <c r="C209" s="136">
        <f>IF($D209="","",VLOOKUP($D209,'Подг пар'!$A$7:$V$71,21))</f>
        <v>0</v>
      </c>
      <c r="D209" s="137">
        <v>38</v>
      </c>
      <c r="E209" s="149" t="str">
        <f>UPPER(IF($D209="","",VLOOKUP($D209,'Подг пар'!$A$7:$V$71,2)))</f>
        <v>ИМАС</v>
      </c>
      <c r="F209" s="149">
        <f>IF($D209="","",VLOOKUP($D209,'Подг пар'!$A$7:$V$71,3))</f>
        <v>0</v>
      </c>
      <c r="G209" s="244"/>
      <c r="H209" s="149">
        <f>IF($D209="","",VLOOKUP($D209,'Подг пар'!$A$7:$V$71,4))</f>
        <v>0</v>
      </c>
      <c r="I209" s="409"/>
      <c r="J209" s="408">
        <v>85</v>
      </c>
      <c r="K209" s="410"/>
      <c r="L209" s="411"/>
      <c r="M209" s="417"/>
      <c r="N209" s="398"/>
      <c r="O209" s="402"/>
      <c r="P209" s="398"/>
      <c r="Q209" s="396"/>
      <c r="R209" s="144"/>
    </row>
    <row r="210" spans="1:18" s="48" customFormat="1" ht="9" customHeight="1">
      <c r="A210" s="201"/>
      <c r="B210" s="237"/>
      <c r="C210" s="237"/>
      <c r="D210" s="237"/>
      <c r="E210" s="149" t="str">
        <f>UPPER(IF($D209="","",VLOOKUP($D209,'Подг пар'!$A$7:$V$71,7)))</f>
        <v>КРЫЖАНОВСКИЙ</v>
      </c>
      <c r="F210" s="149">
        <f>IF($D209="","",VLOOKUP($D209,'Подг пар'!$A$7:$V$71,8))</f>
        <v>0</v>
      </c>
      <c r="G210" s="244"/>
      <c r="H210" s="149">
        <f>IF($D209="","",VLOOKUP($D209,'Подг пар'!$A$7:$V$71,9))</f>
        <v>0</v>
      </c>
      <c r="I210" s="400"/>
      <c r="J210" s="408"/>
      <c r="K210" s="410"/>
      <c r="L210" s="412"/>
      <c r="M210" s="419"/>
      <c r="N210" s="398"/>
      <c r="O210" s="402"/>
      <c r="P210" s="398"/>
      <c r="Q210" s="396"/>
      <c r="R210" s="144"/>
    </row>
    <row r="211" spans="1:18" s="48" customFormat="1" ht="9" customHeight="1">
      <c r="A211" s="201"/>
      <c r="B211" s="146"/>
      <c r="C211" s="146"/>
      <c r="D211" s="150"/>
      <c r="E211" s="135"/>
      <c r="F211" s="135"/>
      <c r="G211" s="82"/>
      <c r="H211" s="135"/>
      <c r="I211" s="414"/>
      <c r="J211" s="398"/>
      <c r="K211" s="415"/>
      <c r="L211" s="404" t="str">
        <f>UPPER(IF(OR(K212="a",K212="as"),J207,IF(OR(K212="b",K212="bs"),J215,)))</f>
        <v>КОЗИМИР</v>
      </c>
      <c r="M211" s="410"/>
      <c r="N211" s="398"/>
      <c r="O211" s="402"/>
      <c r="P211" s="398"/>
      <c r="Q211" s="396"/>
      <c r="R211" s="144"/>
    </row>
    <row r="212" spans="1:18" s="48" customFormat="1" ht="9" customHeight="1">
      <c r="A212" s="201"/>
      <c r="B212" s="146"/>
      <c r="C212" s="146"/>
      <c r="D212" s="150"/>
      <c r="E212" s="135"/>
      <c r="F212" s="135"/>
      <c r="G212" s="82"/>
      <c r="H212" s="135"/>
      <c r="I212" s="416"/>
      <c r="J212" s="394" t="s">
        <v>1</v>
      </c>
      <c r="K212" s="395" t="s">
        <v>295</v>
      </c>
      <c r="L212" s="406" t="str">
        <f>UPPER(IF(OR(K212="a",K212="as"),J208,IF(OR(K212="b",K212="bs"),J216,)))</f>
        <v>ТЕРЕНТЬЕВ</v>
      </c>
      <c r="M212" s="418"/>
      <c r="N212" s="408"/>
      <c r="O212" s="402"/>
      <c r="P212" s="398"/>
      <c r="Q212" s="396"/>
      <c r="R212" s="144"/>
    </row>
    <row r="213" spans="1:18" s="48" customFormat="1" ht="9" customHeight="1">
      <c r="A213" s="249">
        <v>47</v>
      </c>
      <c r="B213" s="136">
        <f>IF($D213="","",VLOOKUP($D213,'Подг пар'!$A$7:$V$71,20))</f>
      </c>
      <c r="C213" s="136">
        <f>IF($D213="","",VLOOKUP($D213,'Подг пар'!$A$7:$V$71,21))</f>
      </c>
      <c r="D213" s="137"/>
      <c r="E213" s="149">
        <f>UPPER(IF($D213="","",VLOOKUP($D213,'Подг пар'!$A$7:$V$71,2)))</f>
      </c>
      <c r="F213" s="149" t="s">
        <v>223</v>
      </c>
      <c r="G213" s="244"/>
      <c r="H213" s="149">
        <f>IF($D213="","",VLOOKUP($D213,'Подг пар'!$A$7:$V$71,4))</f>
      </c>
      <c r="I213" s="397"/>
      <c r="J213" s="398"/>
      <c r="K213" s="410"/>
      <c r="L213" s="398" t="s">
        <v>286</v>
      </c>
      <c r="M213" s="421"/>
      <c r="N213" s="411"/>
      <c r="O213" s="402"/>
      <c r="P213" s="398"/>
      <c r="Q213" s="396"/>
      <c r="R213" s="144"/>
    </row>
    <row r="214" spans="1:18" s="48" customFormat="1" ht="9" customHeight="1">
      <c r="A214" s="201"/>
      <c r="B214" s="237"/>
      <c r="C214" s="237"/>
      <c r="D214" s="237"/>
      <c r="E214" s="149">
        <f>UPPER(IF($D213="","",VLOOKUP($D213,'Подг пар'!$A$7:$V$71,7)))</f>
      </c>
      <c r="F214" s="149">
        <f>IF($D213="","",VLOOKUP($D213,'Подг пар'!$A$7:$V$71,8))</f>
      </c>
      <c r="G214" s="244"/>
      <c r="H214" s="149">
        <f>IF($D213="","",VLOOKUP($D213,'Подг пар'!$A$7:$V$71,9))</f>
      </c>
      <c r="I214" s="400"/>
      <c r="J214" s="401">
        <f>IF(I214="a",E213,IF(I214="b",E215,""))</f>
      </c>
      <c r="K214" s="410"/>
      <c r="L214" s="398"/>
      <c r="M214" s="402"/>
      <c r="N214" s="408"/>
      <c r="O214" s="402"/>
      <c r="P214" s="398"/>
      <c r="Q214" s="396"/>
      <c r="R214" s="144"/>
    </row>
    <row r="215" spans="1:18" s="48" customFormat="1" ht="9" customHeight="1">
      <c r="A215" s="201"/>
      <c r="B215" s="146"/>
      <c r="C215" s="146"/>
      <c r="D215" s="146"/>
      <c r="E215" s="153"/>
      <c r="F215" s="153"/>
      <c r="G215" s="256"/>
      <c r="H215" s="153"/>
      <c r="I215" s="403"/>
      <c r="J215" s="404" t="str">
        <f>UPPER(IF(OR(I216="a",I216="as"),E213,IF(OR(I216="b",I216="bs"),E217,)))</f>
        <v>КОЗИМИР</v>
      </c>
      <c r="K215" s="417"/>
      <c r="L215" s="398"/>
      <c r="M215" s="402"/>
      <c r="N215" s="408"/>
      <c r="O215" s="402"/>
      <c r="P215" s="398"/>
      <c r="Q215" s="396"/>
      <c r="R215" s="144"/>
    </row>
    <row r="216" spans="1:18" s="48" customFormat="1" ht="9" customHeight="1">
      <c r="A216" s="201"/>
      <c r="B216" s="146"/>
      <c r="C216" s="146"/>
      <c r="D216" s="146"/>
      <c r="E216" s="139"/>
      <c r="F216" s="139"/>
      <c r="G216" s="82"/>
      <c r="H216" s="394" t="s">
        <v>1</v>
      </c>
      <c r="I216" s="395" t="s">
        <v>225</v>
      </c>
      <c r="J216" s="406" t="str">
        <f>UPPER(IF(OR(I216="a",I216="as"),E214,IF(OR(I216="b",I216="bs"),E218,)))</f>
        <v>ТЕРЕНТЬЕВ</v>
      </c>
      <c r="K216" s="418"/>
      <c r="L216" s="408"/>
      <c r="M216" s="402"/>
      <c r="N216" s="408"/>
      <c r="O216" s="402"/>
      <c r="P216" s="398"/>
      <c r="Q216" s="396"/>
      <c r="R216" s="144"/>
    </row>
    <row r="217" spans="1:18" s="48" customFormat="1" ht="9" customHeight="1">
      <c r="A217" s="255">
        <v>48</v>
      </c>
      <c r="B217" s="136">
        <f>IF($D217="","",VLOOKUP($D217,'Подг пар'!$A$7:$V$71,20))</f>
        <v>0</v>
      </c>
      <c r="C217" s="136">
        <f>IF($D217="","",VLOOKUP($D217,'Подг пар'!$A$7:$V$71,21))</f>
        <v>4603</v>
      </c>
      <c r="D217" s="137">
        <v>4</v>
      </c>
      <c r="E217" s="138" t="str">
        <f>UPPER(IF($D217="","",VLOOKUP($D217,'Подг пар'!$A$7:$V$71,2)))</f>
        <v>КОЗИМИР</v>
      </c>
      <c r="F217" s="138">
        <f>IF($D217="","",VLOOKUP($D217,'Подг пар'!$A$7:$V$71,3))</f>
        <v>0</v>
      </c>
      <c r="G217" s="235"/>
      <c r="H217" s="138">
        <f>IF($D217="","",VLOOKUP($D217,'Подг пар'!$A$7:$V$71,4))</f>
        <v>0</v>
      </c>
      <c r="I217" s="409"/>
      <c r="J217" s="408"/>
      <c r="K217" s="402"/>
      <c r="L217" s="411"/>
      <c r="M217" s="405"/>
      <c r="N217" s="408"/>
      <c r="O217" s="402"/>
      <c r="P217" s="398"/>
      <c r="Q217" s="396"/>
      <c r="R217" s="144"/>
    </row>
    <row r="218" spans="1:18" s="48" customFormat="1" ht="9" customHeight="1">
      <c r="A218" s="201"/>
      <c r="B218" s="237"/>
      <c r="C218" s="237"/>
      <c r="D218" s="237"/>
      <c r="E218" s="138" t="str">
        <f>UPPER(IF($D217="","",VLOOKUP($D217,'Подг пар'!$A$7:$V$71,7)))</f>
        <v>ТЕРЕНТЬЕВ</v>
      </c>
      <c r="F218" s="138">
        <f>IF($D217="","",VLOOKUP($D217,'Подг пар'!$A$7:$V$71,8))</f>
        <v>0</v>
      </c>
      <c r="G218" s="235"/>
      <c r="H218" s="138">
        <f>IF($D217="","",VLOOKUP($D217,'Подг пар'!$A$7:$V$71,9))</f>
        <v>0</v>
      </c>
      <c r="I218" s="400"/>
      <c r="J218" s="408"/>
      <c r="K218" s="402"/>
      <c r="L218" s="412"/>
      <c r="M218" s="413"/>
      <c r="N218" s="408"/>
      <c r="O218" s="402"/>
      <c r="P218" s="398"/>
      <c r="Q218" s="396"/>
      <c r="R218" s="144"/>
    </row>
    <row r="219" spans="1:18" s="48" customFormat="1" ht="9" customHeight="1">
      <c r="A219" s="257"/>
      <c r="B219" s="258"/>
      <c r="C219" s="258"/>
      <c r="D219" s="259"/>
      <c r="E219" s="154"/>
      <c r="F219" s="154"/>
      <c r="G219" s="133"/>
      <c r="H219" s="154"/>
      <c r="I219" s="260"/>
      <c r="J219" s="142"/>
      <c r="K219" s="143"/>
      <c r="L219" s="142"/>
      <c r="M219" s="143"/>
      <c r="N219" s="142"/>
      <c r="O219" s="143"/>
      <c r="P219" s="142"/>
      <c r="Q219" s="143"/>
      <c r="R219" s="144"/>
    </row>
    <row r="220" spans="1:18" s="2" customFormat="1" ht="6" customHeight="1">
      <c r="A220" s="257"/>
      <c r="B220" s="258"/>
      <c r="C220" s="258"/>
      <c r="D220" s="259"/>
      <c r="E220" s="154"/>
      <c r="F220" s="154"/>
      <c r="G220" s="261"/>
      <c r="H220" s="154"/>
      <c r="I220" s="260"/>
      <c r="J220" s="142"/>
      <c r="K220" s="143"/>
      <c r="L220" s="156"/>
      <c r="M220" s="157"/>
      <c r="N220" s="156"/>
      <c r="O220" s="157"/>
      <c r="P220" s="156"/>
      <c r="Q220" s="292" t="s">
        <v>53</v>
      </c>
      <c r="R220" s="158"/>
    </row>
    <row r="221" spans="1:17" s="18" customFormat="1" ht="10.5" customHeight="1">
      <c r="A221" s="159" t="s">
        <v>11</v>
      </c>
      <c r="B221" s="160"/>
      <c r="C221" s="161"/>
      <c r="D221" s="162" t="s">
        <v>12</v>
      </c>
      <c r="E221" s="203" t="s">
        <v>48</v>
      </c>
      <c r="F221" s="163" t="s">
        <v>12</v>
      </c>
      <c r="G221" s="163" t="s">
        <v>48</v>
      </c>
      <c r="H221" s="283"/>
      <c r="I221" s="163" t="s">
        <v>12</v>
      </c>
      <c r="J221" s="203" t="s">
        <v>48</v>
      </c>
      <c r="K221" s="163" t="s">
        <v>12</v>
      </c>
      <c r="L221" s="163" t="s">
        <v>48</v>
      </c>
      <c r="M221" s="283"/>
      <c r="N221" s="166" t="s">
        <v>15</v>
      </c>
      <c r="O221" s="166"/>
      <c r="P221" s="167" t="str">
        <f>P71</f>
        <v>21:45  6 ИЮЛЯ</v>
      </c>
      <c r="Q221" s="168"/>
    </row>
    <row r="222" spans="1:17" s="18" customFormat="1" ht="9" customHeight="1">
      <c r="A222" s="170" t="s">
        <v>16</v>
      </c>
      <c r="B222" s="169"/>
      <c r="C222" s="171">
        <f>C72</f>
        <v>0</v>
      </c>
      <c r="D222" s="173">
        <v>1</v>
      </c>
      <c r="E222" s="262" t="str">
        <f aca="true" t="shared" si="0" ref="E222:E229">E72</f>
        <v>КАЦНЕЛЬСОН</v>
      </c>
      <c r="F222" s="294" t="s">
        <v>25</v>
      </c>
      <c r="G222" s="294" t="str">
        <f aca="true" t="shared" si="1" ref="G222:G229">G72</f>
        <v>ГОЛЯДКИН</v>
      </c>
      <c r="H222" s="262"/>
      <c r="I222" s="263" t="s">
        <v>33</v>
      </c>
      <c r="J222" s="295" t="str">
        <f aca="true" t="shared" si="2" ref="J222:J229">J72</f>
        <v>БАШЛАКОВ</v>
      </c>
      <c r="K222" s="263" t="s">
        <v>37</v>
      </c>
      <c r="L222" s="263" t="str">
        <f aca="true" t="shared" si="3" ref="L222:L229">L72</f>
        <v>МАРКОВ</v>
      </c>
      <c r="M222" s="295"/>
      <c r="N222" s="177" t="s">
        <v>49</v>
      </c>
      <c r="O222" s="178"/>
      <c r="P222" s="178"/>
      <c r="Q222" s="179"/>
    </row>
    <row r="223" spans="1:17" s="18" customFormat="1" ht="9" customHeight="1">
      <c r="A223" s="170" t="s">
        <v>18</v>
      </c>
      <c r="B223" s="169"/>
      <c r="C223" s="171">
        <f>C73</f>
        <v>0</v>
      </c>
      <c r="D223" s="173">
        <v>0</v>
      </c>
      <c r="E223" s="262" t="str">
        <f t="shared" si="0"/>
        <v>ЧЕРНЫШОВ</v>
      </c>
      <c r="F223" s="294">
        <v>0</v>
      </c>
      <c r="G223" s="294" t="str">
        <f t="shared" si="1"/>
        <v>КОВАЛЕНКО</v>
      </c>
      <c r="H223" s="262"/>
      <c r="I223" s="263">
        <v>0</v>
      </c>
      <c r="J223" s="295" t="str">
        <f t="shared" si="2"/>
        <v>РУДИН</v>
      </c>
      <c r="K223" s="263">
        <v>0</v>
      </c>
      <c r="L223" s="263" t="str">
        <f t="shared" si="3"/>
        <v>КРОЛЕНКО</v>
      </c>
      <c r="M223" s="295"/>
      <c r="N223" s="181">
        <f>N73</f>
        <v>0</v>
      </c>
      <c r="O223" s="180"/>
      <c r="P223" s="181"/>
      <c r="Q223" s="182"/>
    </row>
    <row r="224" spans="1:17" s="18" customFormat="1" ht="9" customHeight="1">
      <c r="A224" s="183" t="s">
        <v>20</v>
      </c>
      <c r="B224" s="181"/>
      <c r="C224" s="184">
        <f>C74</f>
        <v>0</v>
      </c>
      <c r="D224" s="173">
        <v>2</v>
      </c>
      <c r="E224" s="262" t="str">
        <f t="shared" si="0"/>
        <v>ПЛОТНИКОВ</v>
      </c>
      <c r="F224" s="294" t="s">
        <v>26</v>
      </c>
      <c r="G224" s="294" t="str">
        <f t="shared" si="1"/>
        <v>КУДЫМА</v>
      </c>
      <c r="H224" s="262"/>
      <c r="I224" s="263" t="s">
        <v>34</v>
      </c>
      <c r="J224" s="295" t="str">
        <f t="shared" si="2"/>
        <v>БРАТИШКА</v>
      </c>
      <c r="K224" s="263" t="s">
        <v>38</v>
      </c>
      <c r="L224" s="263" t="str">
        <f t="shared" si="3"/>
        <v>ШИШКИН</v>
      </c>
      <c r="M224" s="295"/>
      <c r="N224" s="177" t="s">
        <v>22</v>
      </c>
      <c r="O224" s="178"/>
      <c r="P224" s="178"/>
      <c r="Q224" s="179"/>
    </row>
    <row r="225" spans="1:17" s="18" customFormat="1" ht="9" customHeight="1">
      <c r="A225" s="185"/>
      <c r="B225" s="128"/>
      <c r="C225" s="186"/>
      <c r="D225" s="173">
        <v>0</v>
      </c>
      <c r="E225" s="262" t="str">
        <f t="shared" si="0"/>
        <v>ФЕДОРЧЕНКО</v>
      </c>
      <c r="F225" s="294">
        <v>0</v>
      </c>
      <c r="G225" s="294" t="str">
        <f t="shared" si="1"/>
        <v>ЗАРИЦКИЙ</v>
      </c>
      <c r="H225" s="262"/>
      <c r="I225" s="263">
        <v>0</v>
      </c>
      <c r="J225" s="295" t="str">
        <f t="shared" si="2"/>
        <v>НАЗАРЕНКО</v>
      </c>
      <c r="K225" s="263">
        <v>0</v>
      </c>
      <c r="L225" s="263" t="str">
        <f t="shared" si="3"/>
        <v>СИВОХИН</v>
      </c>
      <c r="M225" s="295"/>
      <c r="N225" s="169"/>
      <c r="O225" s="174"/>
      <c r="P225" s="169"/>
      <c r="Q225" s="175"/>
    </row>
    <row r="226" spans="1:17" s="18" customFormat="1" ht="9" customHeight="1">
      <c r="A226" s="187" t="s">
        <v>24</v>
      </c>
      <c r="B226" s="188"/>
      <c r="C226" s="189"/>
      <c r="D226" s="173">
        <v>3</v>
      </c>
      <c r="E226" s="262" t="str">
        <f t="shared" si="0"/>
        <v>БОНДАРЧУК</v>
      </c>
      <c r="F226" s="294" t="s">
        <v>28</v>
      </c>
      <c r="G226" s="294" t="str">
        <f t="shared" si="1"/>
        <v>КУРЧЕНКО</v>
      </c>
      <c r="H226" s="262"/>
      <c r="I226" s="263" t="s">
        <v>35</v>
      </c>
      <c r="J226" s="295" t="str">
        <f t="shared" si="2"/>
        <v>ВОЛЬДРАТ</v>
      </c>
      <c r="K226" s="263" t="s">
        <v>39</v>
      </c>
      <c r="L226" s="263" t="str">
        <f t="shared" si="3"/>
        <v>ФРАСИНЮК</v>
      </c>
      <c r="M226" s="295"/>
      <c r="N226" s="181">
        <f>N76</f>
        <v>0</v>
      </c>
      <c r="O226" s="180"/>
      <c r="P226" s="181"/>
      <c r="Q226" s="182"/>
    </row>
    <row r="227" spans="1:17" s="18" customFormat="1" ht="9" customHeight="1">
      <c r="A227" s="170" t="s">
        <v>16</v>
      </c>
      <c r="B227" s="169"/>
      <c r="C227" s="171">
        <f>C77</f>
        <v>0</v>
      </c>
      <c r="D227" s="173">
        <v>0</v>
      </c>
      <c r="E227" s="262" t="str">
        <f t="shared" si="0"/>
        <v>СТРИЖАК</v>
      </c>
      <c r="F227" s="294">
        <v>0</v>
      </c>
      <c r="G227" s="294" t="str">
        <f t="shared" si="1"/>
        <v>ЦАЛЬ</v>
      </c>
      <c r="H227" s="262"/>
      <c r="I227" s="263">
        <v>0</v>
      </c>
      <c r="J227" s="295" t="str">
        <f t="shared" si="2"/>
        <v>ХОХРИН</v>
      </c>
      <c r="K227" s="263">
        <v>0</v>
      </c>
      <c r="L227" s="263" t="str">
        <f t="shared" si="3"/>
        <v>СЛОВЦОВ</v>
      </c>
      <c r="M227" s="295"/>
      <c r="N227" s="177" t="s">
        <v>2</v>
      </c>
      <c r="O227" s="178"/>
      <c r="P227" s="178"/>
      <c r="Q227" s="179"/>
    </row>
    <row r="228" spans="1:17" s="18" customFormat="1" ht="9" customHeight="1">
      <c r="A228" s="170" t="s">
        <v>27</v>
      </c>
      <c r="B228" s="169"/>
      <c r="C228" s="171">
        <f>C78</f>
        <v>0</v>
      </c>
      <c r="D228" s="173">
        <v>4</v>
      </c>
      <c r="E228" s="262" t="str">
        <f t="shared" si="0"/>
        <v>КОЗИМИР</v>
      </c>
      <c r="F228" s="294" t="s">
        <v>30</v>
      </c>
      <c r="G228" s="294" t="str">
        <f t="shared" si="1"/>
        <v>НЕМЦЕВ</v>
      </c>
      <c r="H228" s="262"/>
      <c r="I228" s="263" t="s">
        <v>36</v>
      </c>
      <c r="J228" s="295" t="str">
        <f t="shared" si="2"/>
        <v>ГАВРИЛОВ</v>
      </c>
      <c r="K228" s="263" t="s">
        <v>40</v>
      </c>
      <c r="L228" s="263" t="str">
        <f t="shared" si="3"/>
        <v>АНДРОСЮК</v>
      </c>
      <c r="M228" s="295"/>
      <c r="N228" s="169"/>
      <c r="O228" s="174"/>
      <c r="P228" s="169"/>
      <c r="Q228" s="175"/>
    </row>
    <row r="229" spans="1:17" s="18" customFormat="1" ht="9" customHeight="1">
      <c r="A229" s="183" t="s">
        <v>29</v>
      </c>
      <c r="B229" s="181"/>
      <c r="C229" s="184">
        <f>C79</f>
        <v>0</v>
      </c>
      <c r="D229" s="194">
        <v>0</v>
      </c>
      <c r="E229" s="265" t="str">
        <f t="shared" si="0"/>
        <v>ТЕРЕНТЬЕВ</v>
      </c>
      <c r="F229" s="296">
        <v>0</v>
      </c>
      <c r="G229" s="296" t="str">
        <f t="shared" si="1"/>
        <v>ЗАБЛОЦКИЙ</v>
      </c>
      <c r="H229" s="265"/>
      <c r="I229" s="266">
        <v>0</v>
      </c>
      <c r="J229" s="297" t="str">
        <f t="shared" si="2"/>
        <v>КОВРИШКИН</v>
      </c>
      <c r="K229" s="266">
        <v>0</v>
      </c>
      <c r="L229" s="266" t="str">
        <f t="shared" si="3"/>
        <v>ЕВСЕЕВ</v>
      </c>
      <c r="M229" s="297"/>
      <c r="N229" s="181" t="str">
        <f>N79</f>
        <v>Евгений Зукин</v>
      </c>
      <c r="O229" s="180"/>
      <c r="P229" s="181"/>
      <c r="Q229" s="182"/>
    </row>
    <row r="230" spans="1:17" s="19" customFormat="1" ht="9">
      <c r="A230" s="230"/>
      <c r="B230" s="62" t="s">
        <v>4</v>
      </c>
      <c r="C230" s="62" t="str">
        <f>IF(OR(F228="Week 3",F228="Masters"),"CP","Rank")</f>
        <v>Rank</v>
      </c>
      <c r="D230" s="62" t="s">
        <v>5</v>
      </c>
      <c r="E230" s="63" t="s">
        <v>6</v>
      </c>
      <c r="F230" s="63" t="s">
        <v>0</v>
      </c>
      <c r="G230" s="63"/>
      <c r="H230" s="63" t="s">
        <v>7</v>
      </c>
      <c r="I230" s="63"/>
      <c r="J230" s="62" t="s">
        <v>8</v>
      </c>
      <c r="K230" s="231"/>
      <c r="L230" s="62" t="s">
        <v>32</v>
      </c>
      <c r="M230" s="231"/>
      <c r="N230" s="62" t="s">
        <v>31</v>
      </c>
      <c r="O230" s="231"/>
      <c r="P230" s="62" t="s">
        <v>51</v>
      </c>
      <c r="Q230" s="232"/>
    </row>
    <row r="231" spans="1:17" s="19" customFormat="1" ht="3.75" customHeight="1" thickBot="1">
      <c r="A231" s="233"/>
      <c r="B231" s="81"/>
      <c r="C231" s="81"/>
      <c r="D231" s="81"/>
      <c r="E231" s="22"/>
      <c r="F231" s="22"/>
      <c r="G231" s="82"/>
      <c r="H231" s="22"/>
      <c r="I231" s="107"/>
      <c r="J231" s="81"/>
      <c r="K231" s="107"/>
      <c r="L231" s="81"/>
      <c r="M231" s="107"/>
      <c r="N231" s="81"/>
      <c r="O231" s="107"/>
      <c r="P231" s="81"/>
      <c r="Q231" s="122"/>
    </row>
    <row r="232" spans="1:20" s="48" customFormat="1" ht="10.5" customHeight="1">
      <c r="A232" s="234">
        <v>49</v>
      </c>
      <c r="B232" s="136">
        <f>IF($D232="","",VLOOKUP($D232,'Подг пар'!$A$7:$V$71,20))</f>
        <v>0</v>
      </c>
      <c r="C232" s="136">
        <f>IF($D232="","",VLOOKUP($D232,'Подг пар'!$A$7:$V$71,21))</f>
        <v>4086</v>
      </c>
      <c r="D232" s="298">
        <v>5</v>
      </c>
      <c r="E232" s="138" t="str">
        <f>UPPER(IF($D232="","",VLOOKUP($D232,'Подг пар'!$A$7:$V$71,2)))</f>
        <v>ГОЛЯДКИН</v>
      </c>
      <c r="F232" s="138">
        <f>IF($D232="","",VLOOKUP($D232,'Подг пар'!$A$7:$V$71,3))</f>
        <v>0</v>
      </c>
      <c r="G232" s="235"/>
      <c r="H232" s="138">
        <f>IF($D232="","",VLOOKUP($D232,'Подг пар'!$A$7:$V$71,4))</f>
        <v>0</v>
      </c>
      <c r="I232" s="397"/>
      <c r="J232" s="398"/>
      <c r="K232" s="399"/>
      <c r="L232" s="398"/>
      <c r="M232" s="399"/>
      <c r="N232" s="398"/>
      <c r="O232" s="399"/>
      <c r="P232" s="398"/>
      <c r="Q232" s="393" t="s">
        <v>57</v>
      </c>
      <c r="R232" s="144"/>
      <c r="T232" s="145" t="e">
        <f>#REF!</f>
        <v>#REF!</v>
      </c>
    </row>
    <row r="233" spans="1:20" s="48" customFormat="1" ht="9" customHeight="1">
      <c r="A233" s="201"/>
      <c r="B233" s="237"/>
      <c r="C233" s="237"/>
      <c r="D233" s="237"/>
      <c r="E233" s="138" t="str">
        <f>UPPER(IF($D232="","",VLOOKUP($D232,'Подг пар'!$A$7:$V$71,7)))</f>
        <v>КОВАЛЕНКО</v>
      </c>
      <c r="F233" s="138">
        <f>IF($D232="","",VLOOKUP($D232,'Подг пар'!$A$7:$V$71,8))</f>
        <v>0</v>
      </c>
      <c r="G233" s="235"/>
      <c r="H233" s="138">
        <f>IF($D232="","",VLOOKUP($D232,'Подг пар'!$A$7:$V$71,9))</f>
        <v>0</v>
      </c>
      <c r="I233" s="400"/>
      <c r="J233" s="401">
        <f>IF(I233="a",E232,IF(I233="b",E234,""))</f>
      </c>
      <c r="K233" s="402"/>
      <c r="L233" s="398"/>
      <c r="M233" s="399"/>
      <c r="N233" s="398"/>
      <c r="O233" s="399"/>
      <c r="P233" s="398"/>
      <c r="Q233" s="396"/>
      <c r="R233" s="144"/>
      <c r="T233" s="148" t="e">
        <f>#REF!</f>
        <v>#REF!</v>
      </c>
    </row>
    <row r="234" spans="1:20" s="48" customFormat="1" ht="9" customHeight="1">
      <c r="A234" s="201"/>
      <c r="B234" s="146"/>
      <c r="C234" s="146"/>
      <c r="D234" s="146"/>
      <c r="E234" s="135"/>
      <c r="F234" s="135"/>
      <c r="G234" s="82"/>
      <c r="H234" s="135"/>
      <c r="I234" s="403"/>
      <c r="J234" s="404" t="str">
        <f>UPPER(IF(OR(I235="a",I235="as"),E232,IF(OR(I235="b",I235="bs"),E236,)))</f>
        <v>ГОЛЯДКИН</v>
      </c>
      <c r="K234" s="405"/>
      <c r="L234" s="398"/>
      <c r="M234" s="399"/>
      <c r="N234" s="398"/>
      <c r="O234" s="399"/>
      <c r="P234" s="398"/>
      <c r="Q234" s="396"/>
      <c r="R234" s="144"/>
      <c r="T234" s="148" t="e">
        <f>#REF!</f>
        <v>#REF!</v>
      </c>
    </row>
    <row r="235" spans="1:20" s="48" customFormat="1" ht="9" customHeight="1">
      <c r="A235" s="201"/>
      <c r="B235" s="146"/>
      <c r="C235" s="146"/>
      <c r="D235" s="146"/>
      <c r="E235" s="135"/>
      <c r="F235" s="135"/>
      <c r="G235" s="82"/>
      <c r="H235" s="394" t="s">
        <v>1</v>
      </c>
      <c r="I235" s="395" t="s">
        <v>224</v>
      </c>
      <c r="J235" s="406" t="str">
        <f>UPPER(IF(OR(I235="a",I235="as"),E233,IF(OR(I235="b",I235="bs"),E237,)))</f>
        <v>КОВАЛЕНКО</v>
      </c>
      <c r="K235" s="407"/>
      <c r="L235" s="408"/>
      <c r="M235" s="402"/>
      <c r="N235" s="398"/>
      <c r="O235" s="399"/>
      <c r="P235" s="398"/>
      <c r="Q235" s="396"/>
      <c r="R235" s="144"/>
      <c r="T235" s="148" t="e">
        <f>#REF!</f>
        <v>#REF!</v>
      </c>
    </row>
    <row r="236" spans="1:20" s="48" customFormat="1" ht="9" customHeight="1">
      <c r="A236" s="201">
        <v>50</v>
      </c>
      <c r="B236" s="136">
        <f>IF($D236="","",VLOOKUP($D236,'Подг пар'!$A$7:$V$71,20))</f>
      </c>
      <c r="C236" s="136">
        <f>IF($D236="","",VLOOKUP($D236,'Подг пар'!$A$7:$V$71,21))</f>
      </c>
      <c r="D236" s="137"/>
      <c r="E236" s="149">
        <f>UPPER(IF($D236="","",VLOOKUP($D236,'Подг пар'!$A$7:$V$71,2)))</f>
      </c>
      <c r="F236" s="149" t="s">
        <v>223</v>
      </c>
      <c r="G236" s="244"/>
      <c r="H236" s="149">
        <f>IF($D236="","",VLOOKUP($D236,'Подг пар'!$A$7:$V$71,4))</f>
      </c>
      <c r="I236" s="409"/>
      <c r="J236" s="408"/>
      <c r="K236" s="410"/>
      <c r="L236" s="411"/>
      <c r="M236" s="405"/>
      <c r="N236" s="398"/>
      <c r="O236" s="399"/>
      <c r="P236" s="398"/>
      <c r="Q236" s="396"/>
      <c r="R236" s="144"/>
      <c r="T236" s="148" t="e">
        <f>#REF!</f>
        <v>#REF!</v>
      </c>
    </row>
    <row r="237" spans="1:20" s="48" customFormat="1" ht="9" customHeight="1">
      <c r="A237" s="201"/>
      <c r="B237" s="237"/>
      <c r="C237" s="237"/>
      <c r="D237" s="237"/>
      <c r="E237" s="149">
        <f>UPPER(IF($D236="","",VLOOKUP($D236,'Подг пар'!$A$7:$V$71,7)))</f>
      </c>
      <c r="F237" s="149">
        <f>IF($D236="","",VLOOKUP($D236,'Подг пар'!$A$7:$V$71,8))</f>
      </c>
      <c r="G237" s="244"/>
      <c r="H237" s="149">
        <f>IF($D236="","",VLOOKUP($D236,'Подг пар'!$A$7:$V$71,9))</f>
      </c>
      <c r="I237" s="400"/>
      <c r="J237" s="408"/>
      <c r="K237" s="410"/>
      <c r="L237" s="412"/>
      <c r="M237" s="413"/>
      <c r="N237" s="398"/>
      <c r="O237" s="399"/>
      <c r="P237" s="398"/>
      <c r="Q237" s="396"/>
      <c r="R237" s="144"/>
      <c r="T237" s="148" t="e">
        <f>#REF!</f>
        <v>#REF!</v>
      </c>
    </row>
    <row r="238" spans="1:20" s="48" customFormat="1" ht="9" customHeight="1">
      <c r="A238" s="201"/>
      <c r="B238" s="146"/>
      <c r="C238" s="146"/>
      <c r="D238" s="150"/>
      <c r="E238" s="135"/>
      <c r="F238" s="135"/>
      <c r="G238" s="82"/>
      <c r="H238" s="135"/>
      <c r="I238" s="414"/>
      <c r="J238" s="398"/>
      <c r="K238" s="415"/>
      <c r="L238" s="404" t="str">
        <f>UPPER(IF(OR(K239="a",K239="as"),J234,IF(OR(K239="b",K239="bs"),J242,)))</f>
        <v>ГОЛЯДКИН</v>
      </c>
      <c r="M238" s="402"/>
      <c r="N238" s="398"/>
      <c r="O238" s="399"/>
      <c r="P238" s="398"/>
      <c r="Q238" s="396"/>
      <c r="R238" s="144"/>
      <c r="T238" s="148" t="e">
        <f>#REF!</f>
        <v>#REF!</v>
      </c>
    </row>
    <row r="239" spans="1:20" s="48" customFormat="1" ht="9" customHeight="1">
      <c r="A239" s="201"/>
      <c r="B239" s="146"/>
      <c r="C239" s="146"/>
      <c r="D239" s="150"/>
      <c r="E239" s="135"/>
      <c r="F239" s="135"/>
      <c r="G239" s="82"/>
      <c r="H239" s="135"/>
      <c r="I239" s="416"/>
      <c r="J239" s="394" t="s">
        <v>1</v>
      </c>
      <c r="K239" s="395" t="s">
        <v>294</v>
      </c>
      <c r="L239" s="406" t="str">
        <f>UPPER(IF(OR(K239="a",K239="as"),J235,IF(OR(K239="b",K239="bs"),J243,)))</f>
        <v>КОВАЛЕНКО</v>
      </c>
      <c r="M239" s="407"/>
      <c r="N239" s="408"/>
      <c r="O239" s="402"/>
      <c r="P239" s="398"/>
      <c r="Q239" s="396"/>
      <c r="R239" s="144"/>
      <c r="T239" s="148" t="e">
        <f>#REF!</f>
        <v>#REF!</v>
      </c>
    </row>
    <row r="240" spans="1:20" s="48" customFormat="1" ht="9" customHeight="1">
      <c r="A240" s="249">
        <v>51</v>
      </c>
      <c r="B240" s="136">
        <f>IF($D240="","",VLOOKUP($D240,'Подг пар'!$A$7:$V$71,20))</f>
        <v>0</v>
      </c>
      <c r="C240" s="136">
        <f>IF($D240="","",VLOOKUP($D240,'Подг пар'!$A$7:$V$71,21))</f>
        <v>0</v>
      </c>
      <c r="D240" s="137">
        <v>33</v>
      </c>
      <c r="E240" s="149" t="str">
        <f>UPPER(IF($D240="","",VLOOKUP($D240,'Подг пар'!$A$7:$V$71,2)))</f>
        <v>КРАВЦОВ</v>
      </c>
      <c r="F240" s="149">
        <f>IF($D240="","",VLOOKUP($D240,'Подг пар'!$A$7:$V$71,3))</f>
        <v>0</v>
      </c>
      <c r="G240" s="244"/>
      <c r="H240" s="149">
        <f>IF($D240="","",VLOOKUP($D240,'Подг пар'!$A$7:$V$71,4))</f>
        <v>0</v>
      </c>
      <c r="I240" s="397"/>
      <c r="J240" s="398"/>
      <c r="K240" s="410"/>
      <c r="L240" s="398">
        <v>85</v>
      </c>
      <c r="M240" s="410"/>
      <c r="N240" s="411"/>
      <c r="O240" s="402"/>
      <c r="P240" s="398"/>
      <c r="Q240" s="396"/>
      <c r="R240" s="144"/>
      <c r="T240" s="148" t="e">
        <f>#REF!</f>
        <v>#REF!</v>
      </c>
    </row>
    <row r="241" spans="1:20" s="48" customFormat="1" ht="9" customHeight="1" thickBot="1">
      <c r="A241" s="201"/>
      <c r="B241" s="237"/>
      <c r="C241" s="237"/>
      <c r="D241" s="237"/>
      <c r="E241" s="149" t="str">
        <f>UPPER(IF($D240="","",VLOOKUP($D240,'Подг пар'!$A$7:$V$71,7)))</f>
        <v>КОЗЛОВ</v>
      </c>
      <c r="F241" s="149">
        <f>IF($D240="","",VLOOKUP($D240,'Подг пар'!$A$7:$V$71,8))</f>
        <v>0</v>
      </c>
      <c r="G241" s="244"/>
      <c r="H241" s="149">
        <f>IF($D240="","",VLOOKUP($D240,'Подг пар'!$A$7:$V$71,9))</f>
        <v>0</v>
      </c>
      <c r="I241" s="400"/>
      <c r="J241" s="401">
        <f>IF(I241="a",E240,IF(I241="b",E242,""))</f>
      </c>
      <c r="K241" s="410"/>
      <c r="L241" s="398"/>
      <c r="M241" s="410"/>
      <c r="N241" s="408"/>
      <c r="O241" s="402"/>
      <c r="P241" s="398"/>
      <c r="Q241" s="396"/>
      <c r="R241" s="144"/>
      <c r="T241" s="152" t="e">
        <f>#REF!</f>
        <v>#REF!</v>
      </c>
    </row>
    <row r="242" spans="1:18" s="48" customFormat="1" ht="9" customHeight="1">
      <c r="A242" s="201"/>
      <c r="B242" s="146"/>
      <c r="C242" s="146"/>
      <c r="D242" s="150"/>
      <c r="E242" s="135"/>
      <c r="F242" s="135"/>
      <c r="G242" s="82"/>
      <c r="H242" s="135"/>
      <c r="I242" s="403"/>
      <c r="J242" s="404" t="str">
        <f>UPPER(IF(OR(I243="a",I243="as"),E240,IF(OR(I243="b",I243="bs"),E244,)))</f>
        <v>КРАВЦОВ</v>
      </c>
      <c r="K242" s="417"/>
      <c r="L242" s="398"/>
      <c r="M242" s="410"/>
      <c r="N242" s="408"/>
      <c r="O242" s="402"/>
      <c r="P242" s="398"/>
      <c r="Q242" s="396"/>
      <c r="R242" s="144"/>
    </row>
    <row r="243" spans="1:18" s="48" customFormat="1" ht="9" customHeight="1">
      <c r="A243" s="201"/>
      <c r="B243" s="146"/>
      <c r="C243" s="146"/>
      <c r="D243" s="150"/>
      <c r="E243" s="135"/>
      <c r="F243" s="135"/>
      <c r="G243" s="82"/>
      <c r="H243" s="394" t="s">
        <v>1</v>
      </c>
      <c r="I243" s="395" t="s">
        <v>60</v>
      </c>
      <c r="J243" s="406" t="str">
        <f>UPPER(IF(OR(I243="a",I243="as"),E241,IF(OR(I243="b",I243="bs"),E245,)))</f>
        <v>КОЗЛОВ</v>
      </c>
      <c r="K243" s="418"/>
      <c r="L243" s="408"/>
      <c r="M243" s="410"/>
      <c r="N243" s="408"/>
      <c r="O243" s="402"/>
      <c r="P243" s="398"/>
      <c r="Q243" s="396"/>
      <c r="R243" s="144"/>
    </row>
    <row r="244" spans="1:18" s="48" customFormat="1" ht="9" customHeight="1">
      <c r="A244" s="201">
        <v>52</v>
      </c>
      <c r="B244" s="136">
        <f>IF($D244="","",VLOOKUP($D244,'Подг пар'!$A$7:$V$71,20))</f>
        <v>0</v>
      </c>
      <c r="C244" s="136">
        <f>IF($D244="","",VLOOKUP($D244,'Подг пар'!$A$7:$V$71,21))</f>
        <v>0</v>
      </c>
      <c r="D244" s="137">
        <v>39</v>
      </c>
      <c r="E244" s="149" t="str">
        <f>UPPER(IF($D244="","",VLOOKUP($D244,'Подг пар'!$A$7:$V$71,2)))</f>
        <v>МАРТЬЯНОВ</v>
      </c>
      <c r="F244" s="149">
        <f>IF($D244="","",VLOOKUP($D244,'Подг пар'!$A$7:$V$71,3))</f>
        <v>0</v>
      </c>
      <c r="G244" s="244"/>
      <c r="H244" s="149">
        <f>IF($D244="","",VLOOKUP($D244,'Подг пар'!$A$7:$V$71,4))</f>
        <v>0</v>
      </c>
      <c r="I244" s="409"/>
      <c r="J244" s="408">
        <v>81</v>
      </c>
      <c r="K244" s="402"/>
      <c r="L244" s="411"/>
      <c r="M244" s="417"/>
      <c r="N244" s="408"/>
      <c r="O244" s="402"/>
      <c r="P244" s="398"/>
      <c r="Q244" s="396"/>
      <c r="R244" s="144"/>
    </row>
    <row r="245" spans="1:18" s="48" customFormat="1" ht="9" customHeight="1">
      <c r="A245" s="201"/>
      <c r="B245" s="237"/>
      <c r="C245" s="237"/>
      <c r="D245" s="237"/>
      <c r="E245" s="149" t="str">
        <f>UPPER(IF($D244="","",VLOOKUP($D244,'Подг пар'!$A$7:$V$71,7)))</f>
        <v>ГОЛОВАНОВ</v>
      </c>
      <c r="F245" s="149">
        <f>IF($D244="","",VLOOKUP($D244,'Подг пар'!$A$7:$V$71,8))</f>
        <v>0</v>
      </c>
      <c r="G245" s="244"/>
      <c r="H245" s="149">
        <f>IF($D244="","",VLOOKUP($D244,'Подг пар'!$A$7:$V$71,9))</f>
        <v>0</v>
      </c>
      <c r="I245" s="400"/>
      <c r="J245" s="408"/>
      <c r="K245" s="402"/>
      <c r="L245" s="412"/>
      <c r="M245" s="419"/>
      <c r="N245" s="408"/>
      <c r="O245" s="402"/>
      <c r="P245" s="398"/>
      <c r="Q245" s="396"/>
      <c r="R245" s="144"/>
    </row>
    <row r="246" spans="1:18" s="48" customFormat="1" ht="9" customHeight="1">
      <c r="A246" s="201"/>
      <c r="B246" s="146"/>
      <c r="C246" s="146"/>
      <c r="D246" s="146"/>
      <c r="E246" s="135"/>
      <c r="F246" s="135"/>
      <c r="G246" s="82"/>
      <c r="H246" s="135"/>
      <c r="I246" s="414"/>
      <c r="J246" s="398"/>
      <c r="K246" s="399"/>
      <c r="L246" s="408"/>
      <c r="M246" s="415"/>
      <c r="N246" s="404" t="str">
        <f>UPPER(IF(OR(M247="a",M247="as"),L238,IF(OR(M247="b",M247="bs"),L254,)))</f>
        <v>ГОЛЯДКИН</v>
      </c>
      <c r="O246" s="402"/>
      <c r="P246" s="398"/>
      <c r="Q246" s="396"/>
      <c r="R246" s="144"/>
    </row>
    <row r="247" spans="1:18" s="48" customFormat="1" ht="9" customHeight="1">
      <c r="A247" s="201"/>
      <c r="B247" s="146"/>
      <c r="C247" s="146"/>
      <c r="D247" s="146"/>
      <c r="E247" s="135"/>
      <c r="F247" s="135"/>
      <c r="G247" s="82"/>
      <c r="H247" s="135"/>
      <c r="I247" s="416"/>
      <c r="J247" s="398"/>
      <c r="K247" s="399"/>
      <c r="L247" s="394" t="s">
        <v>1</v>
      </c>
      <c r="M247" s="395" t="s">
        <v>224</v>
      </c>
      <c r="N247" s="406" t="str">
        <f>UPPER(IF(OR(M247="a",M247="as"),L239,IF(OR(M247="b",M247="bs"),L255,)))</f>
        <v>КОВАЛЕНКО</v>
      </c>
      <c r="O247" s="407"/>
      <c r="P247" s="408"/>
      <c r="Q247" s="420"/>
      <c r="R247" s="144"/>
    </row>
    <row r="248" spans="1:18" s="48" customFormat="1" ht="9" customHeight="1">
      <c r="A248" s="201">
        <v>53</v>
      </c>
      <c r="B248" s="136">
        <f>IF($D248="","",VLOOKUP($D248,'Подг пар'!$A$7:$V$71,20))</f>
        <v>0</v>
      </c>
      <c r="C248" s="136">
        <f>IF($D248="","",VLOOKUP($D248,'Подг пар'!$A$7:$V$71,21))</f>
        <v>0</v>
      </c>
      <c r="D248" s="137">
        <v>24</v>
      </c>
      <c r="E248" s="430" t="str">
        <f>UPPER(IF($D248="","",VLOOKUP($D248,'Подг пар'!$A$7:$V$71,2)))</f>
        <v>ЛЕДЯНОВ</v>
      </c>
      <c r="F248" s="138">
        <f>IF($D248="","",VLOOKUP($D248,'Подг пар'!$A$7:$V$71,3))</f>
        <v>0</v>
      </c>
      <c r="G248" s="235"/>
      <c r="H248" s="138">
        <f>IF($D248="","",VLOOKUP($D248,'Подг пар'!$A$7:$V$71,4))</f>
        <v>0</v>
      </c>
      <c r="I248" s="397"/>
      <c r="J248" s="398"/>
      <c r="K248" s="399"/>
      <c r="L248" s="398"/>
      <c r="M248" s="410"/>
      <c r="N248" s="398">
        <v>85</v>
      </c>
      <c r="O248" s="410"/>
      <c r="P248" s="398"/>
      <c r="Q248" s="420"/>
      <c r="R248" s="144"/>
    </row>
    <row r="249" spans="1:18" s="48" customFormat="1" ht="9" customHeight="1">
      <c r="A249" s="201"/>
      <c r="B249" s="237"/>
      <c r="C249" s="237"/>
      <c r="D249" s="237"/>
      <c r="E249" s="430" t="str">
        <f>UPPER(IF($D248="","",VLOOKUP($D248,'Подг пар'!$A$7:$V$71,7)))</f>
        <v>БАЙЧУРИН</v>
      </c>
      <c r="F249" s="138">
        <f>IF($D248="","",VLOOKUP($D248,'Подг пар'!$A$7:$V$71,8))</f>
        <v>0</v>
      </c>
      <c r="G249" s="235"/>
      <c r="H249" s="138">
        <f>IF($D248="","",VLOOKUP($D248,'Подг пар'!$A$7:$V$71,9))</f>
        <v>0</v>
      </c>
      <c r="I249" s="400"/>
      <c r="J249" s="401">
        <f>IF(I249="a",E248,IF(I249="b",E250,""))</f>
      </c>
      <c r="K249" s="402"/>
      <c r="L249" s="398"/>
      <c r="M249" s="410"/>
      <c r="N249" s="398"/>
      <c r="O249" s="410"/>
      <c r="P249" s="398"/>
      <c r="Q249" s="420"/>
      <c r="R249" s="144"/>
    </row>
    <row r="250" spans="1:18" s="48" customFormat="1" ht="9" customHeight="1">
      <c r="A250" s="201"/>
      <c r="B250" s="146"/>
      <c r="C250" s="146"/>
      <c r="D250" s="146"/>
      <c r="E250" s="135"/>
      <c r="F250" s="135"/>
      <c r="G250" s="82"/>
      <c r="H250" s="135"/>
      <c r="I250" s="403"/>
      <c r="J250" s="404" t="str">
        <f>UPPER(IF(OR(I251="a",I251="as"),E248,IF(OR(I251="b",I251="bs"),E252,)))</f>
        <v>ЛЕДЯНОВ</v>
      </c>
      <c r="K250" s="405"/>
      <c r="L250" s="398"/>
      <c r="M250" s="410"/>
      <c r="N250" s="398"/>
      <c r="O250" s="410"/>
      <c r="P250" s="398"/>
      <c r="Q250" s="420"/>
      <c r="R250" s="144"/>
    </row>
    <row r="251" spans="1:18" s="48" customFormat="1" ht="9" customHeight="1">
      <c r="A251" s="201"/>
      <c r="B251" s="146"/>
      <c r="C251" s="146"/>
      <c r="D251" s="146"/>
      <c r="E251" s="135"/>
      <c r="F251" s="135"/>
      <c r="G251" s="82"/>
      <c r="H251" s="394" t="s">
        <v>1</v>
      </c>
      <c r="I251" s="395" t="s">
        <v>60</v>
      </c>
      <c r="J251" s="406" t="str">
        <f>UPPER(IF(OR(I251="a",I251="as"),E249,IF(OR(I251="b",I251="bs"),E253,)))</f>
        <v>БАЙЧУРИН</v>
      </c>
      <c r="K251" s="407"/>
      <c r="L251" s="408"/>
      <c r="M251" s="410"/>
      <c r="N251" s="398"/>
      <c r="O251" s="410"/>
      <c r="P251" s="398"/>
      <c r="Q251" s="420"/>
      <c r="R251" s="144"/>
    </row>
    <row r="252" spans="1:18" s="48" customFormat="1" ht="9" customHeight="1">
      <c r="A252" s="201">
        <v>54</v>
      </c>
      <c r="B252" s="136">
        <f>IF($D252="","",VLOOKUP($D252,'Подг пар'!$A$7:$V$71,20))</f>
        <v>0</v>
      </c>
      <c r="C252" s="136">
        <f>IF($D252="","",VLOOKUP($D252,'Подг пар'!$A$7:$V$71,21))</f>
        <v>0</v>
      </c>
      <c r="D252" s="137">
        <v>27</v>
      </c>
      <c r="E252" s="149" t="str">
        <f>UPPER(IF($D252="","",VLOOKUP($D252,'Подг пар'!$A$7:$V$71,2)))</f>
        <v>СМОЛЯКОВ</v>
      </c>
      <c r="F252" s="149">
        <f>IF($D252="","",VLOOKUP($D252,'Подг пар'!$A$7:$V$71,3))</f>
        <v>0</v>
      </c>
      <c r="G252" s="244"/>
      <c r="H252" s="149">
        <f>IF($D252="","",VLOOKUP($D252,'Подг пар'!$A$7:$V$71,4))</f>
        <v>0</v>
      </c>
      <c r="I252" s="409"/>
      <c r="J252" s="408">
        <v>81</v>
      </c>
      <c r="K252" s="410"/>
      <c r="L252" s="411"/>
      <c r="M252" s="417"/>
      <c r="N252" s="398"/>
      <c r="O252" s="410"/>
      <c r="P252" s="398"/>
      <c r="Q252" s="420"/>
      <c r="R252" s="144"/>
    </row>
    <row r="253" spans="1:18" s="48" customFormat="1" ht="9" customHeight="1">
      <c r="A253" s="201"/>
      <c r="B253" s="237"/>
      <c r="C253" s="237"/>
      <c r="D253" s="237"/>
      <c r="E253" s="149" t="str">
        <f>UPPER(IF($D252="","",VLOOKUP($D252,'Подг пар'!$A$7:$V$71,7)))</f>
        <v>НИНОВСКИЙ</v>
      </c>
      <c r="F253" s="149">
        <f>IF($D252="","",VLOOKUP($D252,'Подг пар'!$A$7:$V$71,8))</f>
        <v>0</v>
      </c>
      <c r="G253" s="244"/>
      <c r="H253" s="149">
        <f>IF($D252="","",VLOOKUP($D252,'Подг пар'!$A$7:$V$71,9))</f>
        <v>0</v>
      </c>
      <c r="I253" s="400"/>
      <c r="J253" s="408"/>
      <c r="K253" s="410"/>
      <c r="L253" s="412"/>
      <c r="M253" s="419"/>
      <c r="N253" s="398"/>
      <c r="O253" s="410"/>
      <c r="P253" s="398"/>
      <c r="Q253" s="420"/>
      <c r="R253" s="144"/>
    </row>
    <row r="254" spans="1:18" s="48" customFormat="1" ht="9" customHeight="1">
      <c r="A254" s="201"/>
      <c r="B254" s="146"/>
      <c r="C254" s="146"/>
      <c r="D254" s="150"/>
      <c r="E254" s="135"/>
      <c r="F254" s="135"/>
      <c r="G254" s="82"/>
      <c r="H254" s="135"/>
      <c r="I254" s="414"/>
      <c r="J254" s="398"/>
      <c r="K254" s="415"/>
      <c r="L254" s="404" t="str">
        <f>UPPER(IF(OR(K255="a",K255="as"),J250,IF(OR(K255="b",K255="bs"),J258,)))</f>
        <v>ЛЕДЯНОВ</v>
      </c>
      <c r="M254" s="410"/>
      <c r="N254" s="398"/>
      <c r="O254" s="410"/>
      <c r="P254" s="398"/>
      <c r="Q254" s="420"/>
      <c r="R254" s="144"/>
    </row>
    <row r="255" spans="1:18" s="48" customFormat="1" ht="9" customHeight="1">
      <c r="A255" s="201"/>
      <c r="B255" s="146"/>
      <c r="C255" s="146"/>
      <c r="D255" s="150"/>
      <c r="E255" s="135"/>
      <c r="F255" s="135"/>
      <c r="G255" s="82"/>
      <c r="H255" s="135"/>
      <c r="I255" s="416"/>
      <c r="J255" s="394" t="s">
        <v>1</v>
      </c>
      <c r="K255" s="395" t="s">
        <v>293</v>
      </c>
      <c r="L255" s="406" t="str">
        <f>UPPER(IF(OR(K255="a",K255="as"),J251,IF(OR(K255="b",K255="bs"),J259,)))</f>
        <v>БАЙЧУРИН</v>
      </c>
      <c r="M255" s="418"/>
      <c r="N255" s="408"/>
      <c r="O255" s="410"/>
      <c r="P255" s="398"/>
      <c r="Q255" s="420"/>
      <c r="R255" s="144"/>
    </row>
    <row r="256" spans="1:18" s="48" customFormat="1" ht="9" customHeight="1">
      <c r="A256" s="249">
        <v>55</v>
      </c>
      <c r="B256" s="136">
        <f>IF($D256="","",VLOOKUP($D256,'Подг пар'!$A$7:$V$71,20))</f>
      </c>
      <c r="C256" s="136">
        <f>IF($D256="","",VLOOKUP($D256,'Подг пар'!$A$7:$V$71,21))</f>
      </c>
      <c r="D256" s="137"/>
      <c r="E256" s="149">
        <f>UPPER(IF($D256="","",VLOOKUP($D256,'Подг пар'!$A$7:$V$71,2)))</f>
      </c>
      <c r="F256" s="149" t="s">
        <v>223</v>
      </c>
      <c r="G256" s="244"/>
      <c r="H256" s="149">
        <f>IF($D256="","",VLOOKUP($D256,'Подг пар'!$A$7:$V$71,4))</f>
      </c>
      <c r="I256" s="397"/>
      <c r="J256" s="398"/>
      <c r="K256" s="410"/>
      <c r="L256" s="398">
        <v>82</v>
      </c>
      <c r="M256" s="421"/>
      <c r="N256" s="411"/>
      <c r="O256" s="410"/>
      <c r="P256" s="398"/>
      <c r="Q256" s="420"/>
      <c r="R256" s="144"/>
    </row>
    <row r="257" spans="1:18" s="48" customFormat="1" ht="9" customHeight="1">
      <c r="A257" s="201"/>
      <c r="B257" s="237"/>
      <c r="C257" s="237"/>
      <c r="D257" s="237"/>
      <c r="E257" s="149">
        <f>UPPER(IF($D256="","",VLOOKUP($D256,'Подг пар'!$A$7:$V$71,7)))</f>
      </c>
      <c r="F257" s="149">
        <f>IF($D256="","",VLOOKUP($D256,'Подг пар'!$A$7:$V$71,8))</f>
      </c>
      <c r="G257" s="244"/>
      <c r="H257" s="149">
        <f>IF($D256="","",VLOOKUP($D256,'Подг пар'!$A$7:$V$71,9))</f>
      </c>
      <c r="I257" s="400"/>
      <c r="J257" s="401">
        <f>IF(I257="a",E256,IF(I257="b",E258,""))</f>
      </c>
      <c r="K257" s="410"/>
      <c r="L257" s="398"/>
      <c r="M257" s="402"/>
      <c r="N257" s="408"/>
      <c r="O257" s="410"/>
      <c r="P257" s="398"/>
      <c r="Q257" s="420"/>
      <c r="R257" s="144"/>
    </row>
    <row r="258" spans="1:18" s="48" customFormat="1" ht="9" customHeight="1">
      <c r="A258" s="201"/>
      <c r="B258" s="146"/>
      <c r="C258" s="146"/>
      <c r="D258" s="150"/>
      <c r="E258" s="135"/>
      <c r="F258" s="135"/>
      <c r="G258" s="82"/>
      <c r="H258" s="135"/>
      <c r="I258" s="403"/>
      <c r="J258" s="404" t="str">
        <f>UPPER(IF(OR(I259="a",I259="as"),E256,IF(OR(I259="b",I259="bs"),E260,)))</f>
        <v>ГАВРИЛОВ</v>
      </c>
      <c r="K258" s="417"/>
      <c r="L258" s="398"/>
      <c r="M258" s="402"/>
      <c r="N258" s="408"/>
      <c r="O258" s="410"/>
      <c r="P258" s="398"/>
      <c r="Q258" s="420"/>
      <c r="R258" s="144"/>
    </row>
    <row r="259" spans="1:18" s="48" customFormat="1" ht="9" customHeight="1">
      <c r="A259" s="201"/>
      <c r="B259" s="146"/>
      <c r="C259" s="146"/>
      <c r="D259" s="150"/>
      <c r="E259" s="135"/>
      <c r="F259" s="135"/>
      <c r="G259" s="82"/>
      <c r="H259" s="394" t="s">
        <v>1</v>
      </c>
      <c r="I259" s="395" t="s">
        <v>225</v>
      </c>
      <c r="J259" s="406" t="str">
        <f>UPPER(IF(OR(I259="a",I259="as"),E257,IF(OR(I259="b",I259="bs"),E261,)))</f>
        <v>КОВРИШКИН</v>
      </c>
      <c r="K259" s="418"/>
      <c r="L259" s="408"/>
      <c r="M259" s="402"/>
      <c r="N259" s="408"/>
      <c r="O259" s="410"/>
      <c r="P259" s="398"/>
      <c r="Q259" s="420"/>
      <c r="R259" s="144"/>
    </row>
    <row r="260" spans="1:18" s="48" customFormat="1" ht="9" customHeight="1">
      <c r="A260" s="234">
        <v>56</v>
      </c>
      <c r="B260" s="136">
        <f>IF($D260="","",VLOOKUP($D260,'Подг пар'!$A$7:$V$71,20))</f>
        <v>0</v>
      </c>
      <c r="C260" s="136">
        <f>IF($D260="","",VLOOKUP($D260,'Подг пар'!$A$7:$V$71,21))</f>
        <v>1804</v>
      </c>
      <c r="D260" s="298">
        <v>12</v>
      </c>
      <c r="E260" s="138" t="str">
        <f>UPPER(IF($D260="","",VLOOKUP($D260,'Подг пар'!$A$7:$V$71,2)))</f>
        <v>ГАВРИЛОВ</v>
      </c>
      <c r="F260" s="138">
        <f>IF($D260="","",VLOOKUP($D260,'Подг пар'!$A$7:$V$71,3))</f>
        <v>0</v>
      </c>
      <c r="G260" s="235"/>
      <c r="H260" s="138">
        <f>IF($D260="","",VLOOKUP($D260,'Подг пар'!$A$7:$V$71,4))</f>
        <v>0</v>
      </c>
      <c r="I260" s="409"/>
      <c r="J260" s="408"/>
      <c r="K260" s="402"/>
      <c r="L260" s="411"/>
      <c r="M260" s="405"/>
      <c r="N260" s="408"/>
      <c r="O260" s="410"/>
      <c r="P260" s="398"/>
      <c r="Q260" s="420"/>
      <c r="R260" s="144"/>
    </row>
    <row r="261" spans="1:18" s="48" customFormat="1" ht="9" customHeight="1">
      <c r="A261" s="201"/>
      <c r="B261" s="237"/>
      <c r="C261" s="237"/>
      <c r="D261" s="237"/>
      <c r="E261" s="138" t="str">
        <f>UPPER(IF($D260="","",VLOOKUP($D260,'Подг пар'!$A$7:$V$71,7)))</f>
        <v>КОВРИШКИН</v>
      </c>
      <c r="F261" s="138">
        <f>IF($D260="","",VLOOKUP($D260,'Подг пар'!$A$7:$V$71,8))</f>
        <v>0</v>
      </c>
      <c r="G261" s="235"/>
      <c r="H261" s="138">
        <f>IF($D260="","",VLOOKUP($D260,'Подг пар'!$A$7:$V$71,9))</f>
        <v>0</v>
      </c>
      <c r="I261" s="400"/>
      <c r="J261" s="408"/>
      <c r="K261" s="402"/>
      <c r="L261" s="412"/>
      <c r="M261" s="413"/>
      <c r="N261" s="408"/>
      <c r="O261" s="410"/>
      <c r="P261" s="398"/>
      <c r="Q261" s="420"/>
      <c r="R261" s="144"/>
    </row>
    <row r="262" spans="1:18" s="48" customFormat="1" ht="9" customHeight="1">
      <c r="A262" s="201"/>
      <c r="B262" s="146"/>
      <c r="C262" s="146"/>
      <c r="D262" s="150"/>
      <c r="E262" s="135"/>
      <c r="F262" s="135"/>
      <c r="G262" s="82"/>
      <c r="H262" s="135"/>
      <c r="I262" s="414"/>
      <c r="J262" s="398"/>
      <c r="K262" s="399"/>
      <c r="L262" s="408"/>
      <c r="M262" s="402"/>
      <c r="N262" s="402"/>
      <c r="O262" s="415"/>
      <c r="P262" s="404" t="str">
        <f>UPPER(IF(OR(O263="a",O263="as"),N246,IF(OR(O263="b",O263="bs"),N278,)))</f>
        <v>ПЛОТНИКОВ</v>
      </c>
      <c r="Q262" s="422"/>
      <c r="R262" s="144"/>
    </row>
    <row r="263" spans="1:18" s="48" customFormat="1" ht="9" customHeight="1">
      <c r="A263" s="201"/>
      <c r="B263" s="146"/>
      <c r="C263" s="146"/>
      <c r="D263" s="150"/>
      <c r="E263" s="135"/>
      <c r="F263" s="135"/>
      <c r="G263" s="82"/>
      <c r="H263" s="135"/>
      <c r="I263" s="416"/>
      <c r="J263" s="398"/>
      <c r="K263" s="399"/>
      <c r="L263" s="408"/>
      <c r="M263" s="402"/>
      <c r="N263" s="394" t="s">
        <v>1</v>
      </c>
      <c r="O263" s="395" t="s">
        <v>225</v>
      </c>
      <c r="P263" s="406" t="str">
        <f>UPPER(IF(OR(O263="a",O263="as"),N247,IF(OR(O263="b",O263="bs"),N279,)))</f>
        <v>ФЕДОРЧЕНКО</v>
      </c>
      <c r="Q263" s="423"/>
      <c r="R263" s="144"/>
    </row>
    <row r="264" spans="1:18" s="48" customFormat="1" ht="9" customHeight="1">
      <c r="A264" s="234">
        <v>57</v>
      </c>
      <c r="B264" s="136">
        <f>IF($D264="","",VLOOKUP($D264,'Подг пар'!$A$7:$V$71,20))</f>
        <v>0</v>
      </c>
      <c r="C264" s="136">
        <f>IF($D264="","",VLOOKUP($D264,'Подг пар'!$A$7:$V$71,21))</f>
        <v>812</v>
      </c>
      <c r="D264" s="298">
        <v>15</v>
      </c>
      <c r="E264" s="138" t="str">
        <f>UPPER(IF($D264="","",VLOOKUP($D264,'Подг пар'!$A$7:$V$71,2)))</f>
        <v>ФРАСИНЮК</v>
      </c>
      <c r="F264" s="138">
        <f>IF($D264="","",VLOOKUP($D264,'Подг пар'!$A$7:$V$71,3))</f>
        <v>0</v>
      </c>
      <c r="G264" s="235"/>
      <c r="H264" s="138">
        <f>IF($D264="","",VLOOKUP($D264,'Подг пар'!$A$7:$V$71,4))</f>
        <v>0</v>
      </c>
      <c r="I264" s="397"/>
      <c r="J264" s="398"/>
      <c r="K264" s="399"/>
      <c r="L264" s="398"/>
      <c r="M264" s="399"/>
      <c r="N264" s="398"/>
      <c r="O264" s="410"/>
      <c r="P264" s="411">
        <v>86</v>
      </c>
      <c r="Q264" s="420"/>
      <c r="R264" s="144"/>
    </row>
    <row r="265" spans="1:18" s="48" customFormat="1" ht="9" customHeight="1">
      <c r="A265" s="201"/>
      <c r="B265" s="237"/>
      <c r="C265" s="237"/>
      <c r="D265" s="237"/>
      <c r="E265" s="138" t="str">
        <f>UPPER(IF($D264="","",VLOOKUP($D264,'Подг пар'!$A$7:$V$71,7)))</f>
        <v>СЛОВЦОВ</v>
      </c>
      <c r="F265" s="138">
        <f>IF($D264="","",VLOOKUP($D264,'Подг пар'!$A$7:$V$71,8))</f>
        <v>0</v>
      </c>
      <c r="G265" s="235"/>
      <c r="H265" s="138">
        <f>IF($D264="","",VLOOKUP($D264,'Подг пар'!$A$7:$V$71,9))</f>
        <v>0</v>
      </c>
      <c r="I265" s="400"/>
      <c r="J265" s="401">
        <f>IF(I265="a",E264,IF(I265="b",E266,""))</f>
      </c>
      <c r="K265" s="402"/>
      <c r="L265" s="398"/>
      <c r="M265" s="399"/>
      <c r="N265" s="398"/>
      <c r="O265" s="410"/>
      <c r="P265" s="412"/>
      <c r="Q265" s="424"/>
      <c r="R265" s="144"/>
    </row>
    <row r="266" spans="1:18" s="48" customFormat="1" ht="9" customHeight="1">
      <c r="A266" s="201"/>
      <c r="B266" s="146"/>
      <c r="C266" s="146"/>
      <c r="D266" s="150"/>
      <c r="E266" s="135"/>
      <c r="F266" s="135"/>
      <c r="G266" s="82"/>
      <c r="H266" s="135"/>
      <c r="I266" s="403"/>
      <c r="J266" s="404" t="str">
        <f>UPPER(IF(OR(I267="a",I267="as"),E264,IF(OR(I267="b",I267="bs"),E268,)))</f>
        <v>ФРАСИНЮК</v>
      </c>
      <c r="K266" s="405"/>
      <c r="L266" s="398"/>
      <c r="M266" s="399"/>
      <c r="N266" s="398"/>
      <c r="O266" s="410"/>
      <c r="P266" s="398"/>
      <c r="Q266" s="420"/>
      <c r="R266" s="144"/>
    </row>
    <row r="267" spans="1:18" s="48" customFormat="1" ht="9" customHeight="1">
      <c r="A267" s="201"/>
      <c r="B267" s="146"/>
      <c r="C267" s="146"/>
      <c r="D267" s="150"/>
      <c r="E267" s="135"/>
      <c r="F267" s="135"/>
      <c r="G267" s="82"/>
      <c r="H267" s="394" t="s">
        <v>1</v>
      </c>
      <c r="I267" s="395" t="s">
        <v>224</v>
      </c>
      <c r="J267" s="406" t="str">
        <f>UPPER(IF(OR(I267="a",I267="as"),E265,IF(OR(I267="b",I267="bs"),E269,)))</f>
        <v>СЛОВЦОВ</v>
      </c>
      <c r="K267" s="407"/>
      <c r="L267" s="408"/>
      <c r="M267" s="402"/>
      <c r="N267" s="398"/>
      <c r="O267" s="410"/>
      <c r="P267" s="398"/>
      <c r="Q267" s="420"/>
      <c r="R267" s="144"/>
    </row>
    <row r="268" spans="1:18" s="48" customFormat="1" ht="9" customHeight="1">
      <c r="A268" s="201">
        <v>58</v>
      </c>
      <c r="B268" s="136">
        <f>IF($D268="","",VLOOKUP($D268,'Подг пар'!$A$7:$V$71,20))</f>
        <v>0</v>
      </c>
      <c r="C268" s="136">
        <f>IF($D268="","",VLOOKUP($D268,'Подг пар'!$A$7:$V$71,21))</f>
        <v>0</v>
      </c>
      <c r="D268" s="137">
        <v>43</v>
      </c>
      <c r="E268" s="149" t="str">
        <f>UPPER(IF($D268="","",VLOOKUP($D268,'Подг пар'!$A$7:$V$71,2)))</f>
        <v>ПРОКОФЬЕВ</v>
      </c>
      <c r="F268" s="149">
        <f>IF($D268="","",VLOOKUP($D268,'Подг пар'!$A$7:$V$71,3))</f>
        <v>0</v>
      </c>
      <c r="G268" s="244"/>
      <c r="H268" s="149">
        <f>IF($D268="","",VLOOKUP($D268,'Подг пар'!$A$7:$V$71,4))</f>
        <v>0</v>
      </c>
      <c r="I268" s="409"/>
      <c r="J268" s="408">
        <v>81</v>
      </c>
      <c r="K268" s="410"/>
      <c r="L268" s="411"/>
      <c r="M268" s="405"/>
      <c r="N268" s="398"/>
      <c r="O268" s="410"/>
      <c r="P268" s="398"/>
      <c r="Q268" s="420"/>
      <c r="R268" s="144"/>
    </row>
    <row r="269" spans="1:18" s="48" customFormat="1" ht="9" customHeight="1">
      <c r="A269" s="201"/>
      <c r="B269" s="237"/>
      <c r="C269" s="237"/>
      <c r="D269" s="237"/>
      <c r="E269" s="149" t="str">
        <f>UPPER(IF($D268="","",VLOOKUP($D268,'Подг пар'!$A$7:$V$71,7)))</f>
        <v>ШЕВЯКОВ</v>
      </c>
      <c r="F269" s="149">
        <f>IF($D268="","",VLOOKUP($D268,'Подг пар'!$A$7:$V$71,8))</f>
        <v>0</v>
      </c>
      <c r="G269" s="244"/>
      <c r="H269" s="149">
        <f>IF($D268="","",VLOOKUP($D268,'Подг пар'!$A$7:$V$71,9))</f>
        <v>0</v>
      </c>
      <c r="I269" s="400"/>
      <c r="J269" s="408"/>
      <c r="K269" s="410"/>
      <c r="L269" s="412"/>
      <c r="M269" s="413"/>
      <c r="N269" s="398"/>
      <c r="O269" s="410"/>
      <c r="P269" s="398"/>
      <c r="Q269" s="420"/>
      <c r="R269" s="144"/>
    </row>
    <row r="270" spans="1:18" s="48" customFormat="1" ht="9" customHeight="1">
      <c r="A270" s="201"/>
      <c r="B270" s="146"/>
      <c r="C270" s="146"/>
      <c r="D270" s="150"/>
      <c r="E270" s="135"/>
      <c r="F270" s="135"/>
      <c r="G270" s="82"/>
      <c r="H270" s="135"/>
      <c r="I270" s="414"/>
      <c r="J270" s="398"/>
      <c r="K270" s="415"/>
      <c r="L270" s="404" t="str">
        <f>UPPER(IF(OR(K271="a",K271="as"),J266,IF(OR(K271="b",K271="bs"),J274,)))</f>
        <v>КРУПНИК</v>
      </c>
      <c r="M270" s="402"/>
      <c r="N270" s="398"/>
      <c r="O270" s="410"/>
      <c r="P270" s="398"/>
      <c r="Q270" s="420"/>
      <c r="R270" s="144"/>
    </row>
    <row r="271" spans="1:18" s="48" customFormat="1" ht="9" customHeight="1">
      <c r="A271" s="201"/>
      <c r="B271" s="146"/>
      <c r="C271" s="146"/>
      <c r="D271" s="150"/>
      <c r="E271" s="135"/>
      <c r="F271" s="135"/>
      <c r="G271" s="82"/>
      <c r="H271" s="135"/>
      <c r="I271" s="416"/>
      <c r="J271" s="394" t="s">
        <v>1</v>
      </c>
      <c r="K271" s="395" t="s">
        <v>292</v>
      </c>
      <c r="L271" s="406" t="str">
        <f>UPPER(IF(OR(K271="a",K271="as"),J267,IF(OR(K271="b",K271="bs"),J275,)))</f>
        <v>ОЛЬКОВ</v>
      </c>
      <c r="M271" s="407"/>
      <c r="N271" s="408"/>
      <c r="O271" s="410"/>
      <c r="P271" s="398"/>
      <c r="Q271" s="420"/>
      <c r="R271" s="144"/>
    </row>
    <row r="272" spans="1:18" s="48" customFormat="1" ht="9" customHeight="1">
      <c r="A272" s="249">
        <v>59</v>
      </c>
      <c r="B272" s="136">
        <f>IF($D272="","",VLOOKUP($D272,'Подг пар'!$A$7:$V$71,20))</f>
        <v>0</v>
      </c>
      <c r="C272" s="136">
        <f>IF($D272="","",VLOOKUP($D272,'Подг пар'!$A$7:$V$71,21))</f>
        <v>0</v>
      </c>
      <c r="D272" s="137">
        <v>21</v>
      </c>
      <c r="E272" s="149" t="str">
        <f>UPPER(IF($D272="","",VLOOKUP($D272,'Подг пар'!$A$7:$V$71,2)))</f>
        <v>КРУПНИК</v>
      </c>
      <c r="F272" s="149">
        <f>IF($D272="","",VLOOKUP($D272,'Подг пар'!$A$7:$V$71,3))</f>
        <v>0</v>
      </c>
      <c r="G272" s="244"/>
      <c r="H272" s="149">
        <f>IF($D272="","",VLOOKUP($D272,'Подг пар'!$A$7:$V$71,4))</f>
        <v>0</v>
      </c>
      <c r="I272" s="397"/>
      <c r="J272" s="398"/>
      <c r="K272" s="410"/>
      <c r="L272" s="398">
        <v>82</v>
      </c>
      <c r="M272" s="410"/>
      <c r="N272" s="411"/>
      <c r="O272" s="410"/>
      <c r="P272" s="398"/>
      <c r="Q272" s="420"/>
      <c r="R272" s="144"/>
    </row>
    <row r="273" spans="1:18" s="48" customFormat="1" ht="9" customHeight="1">
      <c r="A273" s="201"/>
      <c r="B273" s="237"/>
      <c r="C273" s="237"/>
      <c r="D273" s="237"/>
      <c r="E273" s="149" t="str">
        <f>UPPER(IF($D272="","",VLOOKUP($D272,'Подг пар'!$A$7:$V$71,7)))</f>
        <v>ОЛЬКОВ</v>
      </c>
      <c r="F273" s="149">
        <f>IF($D272="","",VLOOKUP($D272,'Подг пар'!$A$7:$V$71,8))</f>
        <v>0</v>
      </c>
      <c r="G273" s="244"/>
      <c r="H273" s="149">
        <f>IF($D272="","",VLOOKUP($D272,'Подг пар'!$A$7:$V$71,9))</f>
        <v>0</v>
      </c>
      <c r="I273" s="400"/>
      <c r="J273" s="401">
        <f>IF(I273="a",E272,IF(I273="b",E274,""))</f>
      </c>
      <c r="K273" s="410"/>
      <c r="L273" s="398"/>
      <c r="M273" s="410"/>
      <c r="N273" s="408"/>
      <c r="O273" s="410"/>
      <c r="P273" s="398"/>
      <c r="Q273" s="420"/>
      <c r="R273" s="144"/>
    </row>
    <row r="274" spans="1:18" s="48" customFormat="1" ht="9" customHeight="1">
      <c r="A274" s="201"/>
      <c r="B274" s="146"/>
      <c r="C274" s="146"/>
      <c r="D274" s="146"/>
      <c r="E274" s="135"/>
      <c r="F274" s="135"/>
      <c r="G274" s="82"/>
      <c r="H274" s="135"/>
      <c r="I274" s="403"/>
      <c r="J274" s="404" t="str">
        <f>UPPER(IF(OR(I275="a",I275="as"),E272,IF(OR(I275="b",I275="bs"),E276,)))</f>
        <v>КРУПНИК</v>
      </c>
      <c r="K274" s="417"/>
      <c r="L274" s="398"/>
      <c r="M274" s="410"/>
      <c r="N274" s="408"/>
      <c r="O274" s="410"/>
      <c r="P274" s="398"/>
      <c r="Q274" s="420"/>
      <c r="R274" s="144"/>
    </row>
    <row r="275" spans="1:18" s="48" customFormat="1" ht="9" customHeight="1">
      <c r="A275" s="201"/>
      <c r="B275" s="146"/>
      <c r="C275" s="146"/>
      <c r="D275" s="146"/>
      <c r="E275" s="135"/>
      <c r="F275" s="135"/>
      <c r="G275" s="82"/>
      <c r="H275" s="394" t="s">
        <v>1</v>
      </c>
      <c r="I275" s="395" t="s">
        <v>60</v>
      </c>
      <c r="J275" s="406" t="str">
        <f>UPPER(IF(OR(I275="a",I275="as"),E273,IF(OR(I275="b",I275="bs"),E277,)))</f>
        <v>ОЛЬКОВ</v>
      </c>
      <c r="K275" s="418"/>
      <c r="L275" s="408"/>
      <c r="M275" s="410"/>
      <c r="N275" s="408"/>
      <c r="O275" s="410"/>
      <c r="P275" s="398"/>
      <c r="Q275" s="420"/>
      <c r="R275" s="144"/>
    </row>
    <row r="276" spans="1:18" s="48" customFormat="1" ht="9" customHeight="1">
      <c r="A276" s="201">
        <v>60</v>
      </c>
      <c r="B276" s="136">
        <f>IF($D276="","",VLOOKUP($D276,'Подг пар'!$A$7:$V$71,20))</f>
        <v>0</v>
      </c>
      <c r="C276" s="136">
        <f>IF($D276="","",VLOOKUP($D276,'Подг пар'!$A$7:$V$71,21))</f>
        <v>0</v>
      </c>
      <c r="D276" s="137">
        <v>35</v>
      </c>
      <c r="E276" s="430" t="str">
        <f>UPPER(IF($D276="","",VLOOKUP($D276,'Подг пар'!$A$7:$V$71,2)))</f>
        <v>БОБЧУК</v>
      </c>
      <c r="F276" s="138">
        <f>IF($D276="","",VLOOKUP($D276,'Подг пар'!$A$7:$V$71,3))</f>
        <v>0</v>
      </c>
      <c r="G276" s="235"/>
      <c r="H276" s="138">
        <f>IF($D276="","",VLOOKUP($D276,'Подг пар'!$A$7:$V$71,4))</f>
        <v>0</v>
      </c>
      <c r="I276" s="409"/>
      <c r="J276" s="408">
        <v>85</v>
      </c>
      <c r="K276" s="402"/>
      <c r="L276" s="411"/>
      <c r="M276" s="417"/>
      <c r="N276" s="408"/>
      <c r="O276" s="410"/>
      <c r="P276" s="398"/>
      <c r="Q276" s="420"/>
      <c r="R276" s="144"/>
    </row>
    <row r="277" spans="1:18" s="48" customFormat="1" ht="9" customHeight="1">
      <c r="A277" s="201"/>
      <c r="B277" s="237"/>
      <c r="C277" s="237"/>
      <c r="D277" s="237"/>
      <c r="E277" s="430" t="str">
        <f>UPPER(IF($D276="","",VLOOKUP($D276,'Подг пар'!$A$7:$V$71,7)))</f>
        <v>ОТТАВА</v>
      </c>
      <c r="F277" s="138">
        <f>IF($D276="","",VLOOKUP($D276,'Подг пар'!$A$7:$V$71,8))</f>
        <v>0</v>
      </c>
      <c r="G277" s="235"/>
      <c r="H277" s="138">
        <f>IF($D276="","",VLOOKUP($D276,'Подг пар'!$A$7:$V$71,9))</f>
        <v>0</v>
      </c>
      <c r="I277" s="400"/>
      <c r="J277" s="408"/>
      <c r="K277" s="402"/>
      <c r="L277" s="412"/>
      <c r="M277" s="419"/>
      <c r="N277" s="408"/>
      <c r="O277" s="410"/>
      <c r="P277" s="398"/>
      <c r="Q277" s="420"/>
      <c r="R277" s="144"/>
    </row>
    <row r="278" spans="1:18" s="48" customFormat="1" ht="9" customHeight="1">
      <c r="A278" s="201"/>
      <c r="B278" s="146"/>
      <c r="C278" s="146"/>
      <c r="D278" s="146"/>
      <c r="E278" s="135"/>
      <c r="F278" s="135"/>
      <c r="G278" s="82"/>
      <c r="H278" s="135"/>
      <c r="I278" s="414"/>
      <c r="J278" s="398"/>
      <c r="K278" s="399"/>
      <c r="L278" s="408"/>
      <c r="M278" s="415"/>
      <c r="N278" s="404" t="str">
        <f>UPPER(IF(OR(M279="a",M279="as"),L270,IF(OR(M279="b",M279="bs"),L286,)))</f>
        <v>ПЛОТНИКОВ</v>
      </c>
      <c r="O278" s="410"/>
      <c r="P278" s="398"/>
      <c r="Q278" s="420"/>
      <c r="R278" s="144"/>
    </row>
    <row r="279" spans="1:18" s="48" customFormat="1" ht="9" customHeight="1">
      <c r="A279" s="201"/>
      <c r="B279" s="146"/>
      <c r="C279" s="146"/>
      <c r="D279" s="146"/>
      <c r="E279" s="135"/>
      <c r="F279" s="135"/>
      <c r="G279" s="82"/>
      <c r="H279" s="135"/>
      <c r="I279" s="416"/>
      <c r="J279" s="398"/>
      <c r="K279" s="399"/>
      <c r="L279" s="394" t="s">
        <v>1</v>
      </c>
      <c r="M279" s="395" t="s">
        <v>225</v>
      </c>
      <c r="N279" s="406" t="str">
        <f>UPPER(IF(OR(M279="a",M279="as"),L271,IF(OR(M279="b",M279="bs"),L287,)))</f>
        <v>ФЕДОРЧЕНКО</v>
      </c>
      <c r="O279" s="418"/>
      <c r="P279" s="408"/>
      <c r="Q279" s="420"/>
      <c r="R279" s="144"/>
    </row>
    <row r="280" spans="1:18" s="48" customFormat="1" ht="9" customHeight="1">
      <c r="A280" s="249">
        <v>61</v>
      </c>
      <c r="B280" s="136">
        <f>IF($D280="","",VLOOKUP($D280,'Подг пар'!$A$7:$V$71,20))</f>
        <v>0</v>
      </c>
      <c r="C280" s="136">
        <f>IF($D280="","",VLOOKUP($D280,'Подг пар'!$A$7:$V$71,21))</f>
        <v>0</v>
      </c>
      <c r="D280" s="137">
        <v>26</v>
      </c>
      <c r="E280" s="149" t="str">
        <f>UPPER(IF($D280="","",VLOOKUP($D280,'Подг пар'!$A$7:$V$71,2)))</f>
        <v>БРОДСКИЙ</v>
      </c>
      <c r="F280" s="149">
        <f>IF($D280="","",VLOOKUP($D280,'Подг пар'!$A$7:$V$71,3))</f>
        <v>0</v>
      </c>
      <c r="G280" s="244"/>
      <c r="H280" s="149">
        <f>IF($D280="","",VLOOKUP($D280,'Подг пар'!$A$7:$V$71,4))</f>
        <v>0</v>
      </c>
      <c r="I280" s="397"/>
      <c r="J280" s="398"/>
      <c r="K280" s="399"/>
      <c r="L280" s="398"/>
      <c r="M280" s="410"/>
      <c r="N280" s="398">
        <v>84</v>
      </c>
      <c r="O280" s="421"/>
      <c r="P280" s="398"/>
      <c r="Q280" s="396"/>
      <c r="R280" s="144"/>
    </row>
    <row r="281" spans="1:18" s="48" customFormat="1" ht="9" customHeight="1">
      <c r="A281" s="201"/>
      <c r="B281" s="237"/>
      <c r="C281" s="237"/>
      <c r="D281" s="237"/>
      <c r="E281" s="149" t="str">
        <f>UPPER(IF($D280="","",VLOOKUP($D280,'Подг пар'!$A$7:$V$71,7)))</f>
        <v>ХРАМЕНКОВ</v>
      </c>
      <c r="F281" s="149">
        <f>IF($D280="","",VLOOKUP($D280,'Подг пар'!$A$7:$V$71,8))</f>
        <v>0</v>
      </c>
      <c r="G281" s="244"/>
      <c r="H281" s="149">
        <f>IF($D280="","",VLOOKUP($D280,'Подг пар'!$A$7:$V$71,9))</f>
        <v>0</v>
      </c>
      <c r="I281" s="400"/>
      <c r="J281" s="401">
        <f>IF(I281="a",E280,IF(I281="b",E282,""))</f>
      </c>
      <c r="K281" s="402"/>
      <c r="L281" s="398"/>
      <c r="M281" s="410"/>
      <c r="N281" s="398"/>
      <c r="O281" s="402"/>
      <c r="P281" s="398"/>
      <c r="Q281" s="396"/>
      <c r="R281" s="144"/>
    </row>
    <row r="282" spans="1:18" s="48" customFormat="1" ht="9" customHeight="1">
      <c r="A282" s="201"/>
      <c r="B282" s="146"/>
      <c r="C282" s="146"/>
      <c r="D282" s="150"/>
      <c r="E282" s="135"/>
      <c r="F282" s="135"/>
      <c r="G282" s="82"/>
      <c r="H282" s="135"/>
      <c r="I282" s="403"/>
      <c r="J282" s="404" t="str">
        <f>UPPER(IF(OR(I283="a",I283="as"),E280,IF(OR(I283="b",I283="bs"),E284,)))</f>
        <v>САЛАЗНИКОВ</v>
      </c>
      <c r="K282" s="405"/>
      <c r="L282" s="398"/>
      <c r="M282" s="410"/>
      <c r="N282" s="398"/>
      <c r="O282" s="402"/>
      <c r="P282" s="398"/>
      <c r="Q282" s="396"/>
      <c r="R282" s="144"/>
    </row>
    <row r="283" spans="1:18" s="48" customFormat="1" ht="9" customHeight="1">
      <c r="A283" s="201"/>
      <c r="B283" s="146"/>
      <c r="C283" s="146"/>
      <c r="D283" s="150"/>
      <c r="E283" s="135"/>
      <c r="F283" s="135"/>
      <c r="G283" s="82"/>
      <c r="H283" s="394" t="s">
        <v>1</v>
      </c>
      <c r="I283" s="395" t="s">
        <v>292</v>
      </c>
      <c r="J283" s="406" t="str">
        <f>UPPER(IF(OR(I283="a",I283="as"),E281,IF(OR(I283="b",I283="bs"),E285,)))</f>
        <v>НЕКРАСОВ</v>
      </c>
      <c r="K283" s="407"/>
      <c r="L283" s="408"/>
      <c r="M283" s="410"/>
      <c r="N283" s="398"/>
      <c r="O283" s="402"/>
      <c r="P283" s="398"/>
      <c r="Q283" s="396"/>
      <c r="R283" s="144"/>
    </row>
    <row r="284" spans="1:18" s="48" customFormat="1" ht="9" customHeight="1">
      <c r="A284" s="201">
        <v>62</v>
      </c>
      <c r="B284" s="136">
        <f>IF($D284="","",VLOOKUP($D284,'Подг пар'!$A$7:$V$71,20))</f>
        <v>0</v>
      </c>
      <c r="C284" s="136">
        <f>IF($D284="","",VLOOKUP($D284,'Подг пар'!$A$7:$V$71,21))</f>
        <v>0</v>
      </c>
      <c r="D284" s="137">
        <v>40</v>
      </c>
      <c r="E284" s="149" t="str">
        <f>UPPER(IF($D284="","",VLOOKUP($D284,'Подг пар'!$A$7:$V$71,2)))</f>
        <v>САЛАЗНИКОВ</v>
      </c>
      <c r="F284" s="149">
        <f>IF($D284="","",VLOOKUP($D284,'Подг пар'!$A$7:$V$71,3))</f>
        <v>0</v>
      </c>
      <c r="G284" s="244"/>
      <c r="H284" s="149">
        <f>IF($D284="","",VLOOKUP($D284,'Подг пар'!$A$7:$V$71,4))</f>
        <v>0</v>
      </c>
      <c r="I284" s="409"/>
      <c r="J284" s="408" t="s">
        <v>300</v>
      </c>
      <c r="K284" s="410"/>
      <c r="L284" s="411"/>
      <c r="M284" s="417"/>
      <c r="N284" s="398"/>
      <c r="O284" s="402"/>
      <c r="P284" s="398"/>
      <c r="Q284" s="396"/>
      <c r="R284" s="144"/>
    </row>
    <row r="285" spans="1:18" s="48" customFormat="1" ht="9" customHeight="1">
      <c r="A285" s="201"/>
      <c r="B285" s="237"/>
      <c r="C285" s="237"/>
      <c r="D285" s="237"/>
      <c r="E285" s="149" t="str">
        <f>UPPER(IF($D284="","",VLOOKUP($D284,'Подг пар'!$A$7:$V$71,7)))</f>
        <v>НЕКРАСОВ</v>
      </c>
      <c r="F285" s="149">
        <f>IF($D284="","",VLOOKUP($D284,'Подг пар'!$A$7:$V$71,8))</f>
        <v>0</v>
      </c>
      <c r="G285" s="244"/>
      <c r="H285" s="149">
        <f>IF($D284="","",VLOOKUP($D284,'Подг пар'!$A$7:$V$71,9))</f>
        <v>0</v>
      </c>
      <c r="I285" s="400"/>
      <c r="J285" s="408"/>
      <c r="K285" s="410"/>
      <c r="L285" s="412"/>
      <c r="M285" s="419"/>
      <c r="N285" s="398"/>
      <c r="O285" s="402"/>
      <c r="P285" s="398"/>
      <c r="Q285" s="396"/>
      <c r="R285" s="144"/>
    </row>
    <row r="286" spans="1:18" s="48" customFormat="1" ht="9" customHeight="1">
      <c r="A286" s="201"/>
      <c r="B286" s="146"/>
      <c r="C286" s="146"/>
      <c r="D286" s="150"/>
      <c r="E286" s="135"/>
      <c r="F286" s="135"/>
      <c r="G286" s="82"/>
      <c r="H286" s="135"/>
      <c r="I286" s="414"/>
      <c r="J286" s="398"/>
      <c r="K286" s="415"/>
      <c r="L286" s="404" t="str">
        <f>UPPER(IF(OR(K287="a",K287="as"),J282,IF(OR(K287="b",K287="bs"),J290,)))</f>
        <v>ПЛОТНИКОВ</v>
      </c>
      <c r="M286" s="410"/>
      <c r="N286" s="398"/>
      <c r="O286" s="402"/>
      <c r="P286" s="398"/>
      <c r="Q286" s="396"/>
      <c r="R286" s="144"/>
    </row>
    <row r="287" spans="1:18" s="48" customFormat="1" ht="9" customHeight="1">
      <c r="A287" s="201"/>
      <c r="B287" s="146"/>
      <c r="C287" s="146"/>
      <c r="D287" s="150"/>
      <c r="E287" s="135"/>
      <c r="F287" s="135"/>
      <c r="G287" s="82"/>
      <c r="H287" s="135"/>
      <c r="I287" s="416"/>
      <c r="J287" s="394" t="s">
        <v>1</v>
      </c>
      <c r="K287" s="395" t="s">
        <v>295</v>
      </c>
      <c r="L287" s="406" t="str">
        <f>UPPER(IF(OR(K287="a",K287="as"),J283,IF(OR(K287="b",K287="bs"),J291,)))</f>
        <v>ФЕДОРЧЕНКО</v>
      </c>
      <c r="M287" s="418"/>
      <c r="N287" s="408"/>
      <c r="O287" s="402"/>
      <c r="P287" s="398"/>
      <c r="Q287" s="396"/>
      <c r="R287" s="144"/>
    </row>
    <row r="288" spans="1:18" s="48" customFormat="1" ht="9" customHeight="1">
      <c r="A288" s="249">
        <v>63</v>
      </c>
      <c r="B288" s="136">
        <f>IF($D288="","",VLOOKUP($D288,'Подг пар'!$A$7:$V$71,20))</f>
      </c>
      <c r="C288" s="136">
        <f>IF($D288="","",VLOOKUP($D288,'Подг пар'!$A$7:$V$71,21))</f>
      </c>
      <c r="D288" s="137"/>
      <c r="E288" s="149">
        <f>UPPER(IF($D288="","",VLOOKUP($D288,'Подг пар'!$A$7:$V$71,2)))</f>
      </c>
      <c r="F288" s="149" t="s">
        <v>223</v>
      </c>
      <c r="G288" s="244"/>
      <c r="H288" s="149">
        <f>IF($D288="","",VLOOKUP($D288,'Подг пар'!$A$7:$V$71,4))</f>
      </c>
      <c r="I288" s="397"/>
      <c r="J288" s="398"/>
      <c r="K288" s="410"/>
      <c r="L288" s="398">
        <v>83</v>
      </c>
      <c r="M288" s="421"/>
      <c r="N288" s="411"/>
      <c r="O288" s="402"/>
      <c r="P288" s="398"/>
      <c r="Q288" s="396"/>
      <c r="R288" s="144"/>
    </row>
    <row r="289" spans="1:18" s="48" customFormat="1" ht="9" customHeight="1">
      <c r="A289" s="201"/>
      <c r="B289" s="237"/>
      <c r="C289" s="237"/>
      <c r="D289" s="237"/>
      <c r="E289" s="149">
        <f>UPPER(IF($D288="","",VLOOKUP($D288,'Подг пар'!$A$7:$V$71,7)))</f>
      </c>
      <c r="F289" s="149">
        <f>IF($D288="","",VLOOKUP($D288,'Подг пар'!$A$7:$V$71,8))</f>
      </c>
      <c r="G289" s="244"/>
      <c r="H289" s="149">
        <f>IF($D288="","",VLOOKUP($D288,'Подг пар'!$A$7:$V$71,9))</f>
      </c>
      <c r="I289" s="400"/>
      <c r="J289" s="401">
        <f>IF(I289="a",E288,IF(I289="b",E290,""))</f>
      </c>
      <c r="K289" s="410"/>
      <c r="L289" s="398"/>
      <c r="M289" s="402"/>
      <c r="N289" s="408"/>
      <c r="O289" s="402"/>
      <c r="P289" s="398"/>
      <c r="Q289" s="396"/>
      <c r="R289" s="144"/>
    </row>
    <row r="290" spans="1:18" s="48" customFormat="1" ht="9" customHeight="1">
      <c r="A290" s="201"/>
      <c r="B290" s="146"/>
      <c r="C290" s="146"/>
      <c r="D290" s="146"/>
      <c r="E290" s="153"/>
      <c r="F290" s="153"/>
      <c r="G290" s="256"/>
      <c r="H290" s="153"/>
      <c r="I290" s="403"/>
      <c r="J290" s="404" t="str">
        <f>UPPER(IF(OR(I291="a",I291="as"),E288,IF(OR(I291="b",I291="bs"),E292,)))</f>
        <v>ПЛОТНИКОВ</v>
      </c>
      <c r="K290" s="417"/>
      <c r="L290" s="398"/>
      <c r="M290" s="402"/>
      <c r="N290" s="408"/>
      <c r="O290" s="402"/>
      <c r="P290" s="398"/>
      <c r="Q290" s="396"/>
      <c r="R290" s="144"/>
    </row>
    <row r="291" spans="1:18" s="48" customFormat="1" ht="9" customHeight="1">
      <c r="A291" s="201"/>
      <c r="B291" s="146"/>
      <c r="C291" s="146"/>
      <c r="D291" s="146"/>
      <c r="E291" s="139"/>
      <c r="F291" s="139"/>
      <c r="G291" s="82"/>
      <c r="H291" s="394" t="s">
        <v>1</v>
      </c>
      <c r="I291" s="395" t="s">
        <v>225</v>
      </c>
      <c r="J291" s="406" t="str">
        <f>UPPER(IF(OR(I291="a",I291="as"),E289,IF(OR(I291="b",I291="bs"),E293,)))</f>
        <v>ФЕДОРЧЕНКО</v>
      </c>
      <c r="K291" s="418"/>
      <c r="L291" s="408"/>
      <c r="M291" s="402"/>
      <c r="N291" s="408"/>
      <c r="O291" s="402"/>
      <c r="P291" s="398"/>
      <c r="Q291" s="396"/>
      <c r="R291" s="144"/>
    </row>
    <row r="292" spans="1:18" s="48" customFormat="1" ht="9" customHeight="1">
      <c r="A292" s="255">
        <v>64</v>
      </c>
      <c r="B292" s="136">
        <f>IF($D292="","",VLOOKUP($D292,'Подг пар'!$A$7:$V$71,20))</f>
        <v>0</v>
      </c>
      <c r="C292" s="136">
        <f>IF($D292="","",VLOOKUP($D292,'Подг пар'!$A$7:$V$71,21))</f>
        <v>5924</v>
      </c>
      <c r="D292" s="298">
        <v>2</v>
      </c>
      <c r="E292" s="138" t="str">
        <f>UPPER(IF($D292="","",VLOOKUP($D292,'Подг пар'!$A$7:$V$71,2)))</f>
        <v>ПЛОТНИКОВ</v>
      </c>
      <c r="F292" s="138">
        <f>IF($D292="","",VLOOKUP($D292,'Подг пар'!$A$7:$V$71,3))</f>
        <v>0</v>
      </c>
      <c r="G292" s="235"/>
      <c r="H292" s="138">
        <f>IF($D292="","",VLOOKUP($D292,'Подг пар'!$A$7:$V$71,4))</f>
        <v>0</v>
      </c>
      <c r="I292" s="409"/>
      <c r="J292" s="408"/>
      <c r="K292" s="402"/>
      <c r="L292" s="411"/>
      <c r="M292" s="405"/>
      <c r="N292" s="408"/>
      <c r="O292" s="402"/>
      <c r="P292" s="398"/>
      <c r="Q292" s="396"/>
      <c r="R292" s="144"/>
    </row>
    <row r="293" spans="1:18" s="48" customFormat="1" ht="9" customHeight="1">
      <c r="A293" s="201"/>
      <c r="B293" s="237"/>
      <c r="C293" s="237"/>
      <c r="D293" s="237"/>
      <c r="E293" s="138" t="str">
        <f>UPPER(IF($D292="","",VLOOKUP($D292,'Подг пар'!$A$7:$V$71,7)))</f>
        <v>ФЕДОРЧЕНКО</v>
      </c>
      <c r="F293" s="138">
        <f>IF($D292="","",VLOOKUP($D292,'Подг пар'!$A$7:$V$71,8))</f>
        <v>0</v>
      </c>
      <c r="G293" s="235"/>
      <c r="H293" s="138">
        <f>IF($D292="","",VLOOKUP($D292,'Подг пар'!$A$7:$V$71,9))</f>
        <v>0</v>
      </c>
      <c r="I293" s="400"/>
      <c r="J293" s="408"/>
      <c r="K293" s="402"/>
      <c r="L293" s="412"/>
      <c r="M293" s="413"/>
      <c r="N293" s="408"/>
      <c r="O293" s="402"/>
      <c r="P293" s="398"/>
      <c r="Q293" s="396"/>
      <c r="R293" s="144"/>
    </row>
    <row r="294" spans="1:18" s="48" customFormat="1" ht="9" customHeight="1">
      <c r="A294" s="257"/>
      <c r="B294" s="258"/>
      <c r="C294" s="258"/>
      <c r="D294" s="259"/>
      <c r="E294" s="154"/>
      <c r="F294" s="154"/>
      <c r="G294" s="133"/>
      <c r="H294" s="154"/>
      <c r="I294" s="260"/>
      <c r="J294" s="142"/>
      <c r="K294" s="143"/>
      <c r="L294" s="142"/>
      <c r="M294" s="143"/>
      <c r="N294" s="142"/>
      <c r="O294" s="143"/>
      <c r="P294" s="142"/>
      <c r="Q294" s="143"/>
      <c r="R294" s="144"/>
    </row>
    <row r="295" spans="1:18" s="2" customFormat="1" ht="6" customHeight="1">
      <c r="A295" s="257"/>
      <c r="B295" s="258"/>
      <c r="C295" s="258"/>
      <c r="D295" s="259"/>
      <c r="E295" s="154"/>
      <c r="F295" s="154"/>
      <c r="G295" s="261"/>
      <c r="H295" s="154"/>
      <c r="I295" s="260"/>
      <c r="J295" s="142"/>
      <c r="K295" s="143"/>
      <c r="L295" s="156"/>
      <c r="M295" s="157"/>
      <c r="N295" s="156"/>
      <c r="O295" s="157"/>
      <c r="P295" s="156"/>
      <c r="Q295" s="292" t="s">
        <v>55</v>
      </c>
      <c r="R295" s="158"/>
    </row>
    <row r="296" spans="1:17" s="18" customFormat="1" ht="10.5" customHeight="1">
      <c r="A296" s="159" t="s">
        <v>11</v>
      </c>
      <c r="B296" s="160"/>
      <c r="C296" s="161"/>
      <c r="D296" s="163" t="s">
        <v>12</v>
      </c>
      <c r="E296" s="163" t="s">
        <v>13</v>
      </c>
      <c r="F296" s="164"/>
      <c r="G296" s="163" t="s">
        <v>14</v>
      </c>
      <c r="H296" s="283"/>
      <c r="I296" s="163" t="s">
        <v>12</v>
      </c>
      <c r="J296" s="163" t="s">
        <v>13</v>
      </c>
      <c r="K296" s="164"/>
      <c r="L296" s="163" t="s">
        <v>14</v>
      </c>
      <c r="M296" s="165"/>
      <c r="N296" s="166" t="s">
        <v>15</v>
      </c>
      <c r="O296" s="166"/>
      <c r="P296" s="167" t="str">
        <f>P71</f>
        <v>21:45  6 ИЮЛЯ</v>
      </c>
      <c r="Q296" s="168"/>
    </row>
    <row r="297" spans="1:17" s="18" customFormat="1" ht="9" customHeight="1">
      <c r="A297" s="170" t="s">
        <v>16</v>
      </c>
      <c r="B297" s="169"/>
      <c r="C297" s="171">
        <f>C72</f>
        <v>0</v>
      </c>
      <c r="D297" s="263" t="s">
        <v>17</v>
      </c>
      <c r="E297" s="169"/>
      <c r="F297" s="174"/>
      <c r="G297" s="169"/>
      <c r="H297" s="262"/>
      <c r="I297" s="263" t="s">
        <v>25</v>
      </c>
      <c r="J297" s="169"/>
      <c r="K297" s="174"/>
      <c r="L297" s="169"/>
      <c r="M297" s="175"/>
      <c r="N297" s="177" t="s">
        <v>49</v>
      </c>
      <c r="O297" s="178"/>
      <c r="P297" s="178"/>
      <c r="Q297" s="179"/>
    </row>
    <row r="298" spans="1:17" s="18" customFormat="1" ht="9" customHeight="1">
      <c r="A298" s="170" t="s">
        <v>18</v>
      </c>
      <c r="B298" s="169"/>
      <c r="C298" s="171">
        <f>C73</f>
        <v>0</v>
      </c>
      <c r="D298" s="263"/>
      <c r="E298" s="169"/>
      <c r="F298" s="174"/>
      <c r="G298" s="169"/>
      <c r="H298" s="262"/>
      <c r="I298" s="263"/>
      <c r="J298" s="169"/>
      <c r="K298" s="174"/>
      <c r="L298" s="169"/>
      <c r="M298" s="175"/>
      <c r="N298" s="181">
        <f>N73</f>
        <v>0</v>
      </c>
      <c r="O298" s="180"/>
      <c r="P298" s="181"/>
      <c r="Q298" s="182"/>
    </row>
    <row r="299" spans="1:17" s="18" customFormat="1" ht="9" customHeight="1">
      <c r="A299" s="183" t="s">
        <v>20</v>
      </c>
      <c r="B299" s="181"/>
      <c r="C299" s="184">
        <f>C74</f>
        <v>0</v>
      </c>
      <c r="D299" s="263" t="s">
        <v>19</v>
      </c>
      <c r="E299" s="169"/>
      <c r="F299" s="174"/>
      <c r="G299" s="169"/>
      <c r="H299" s="262"/>
      <c r="I299" s="263" t="s">
        <v>26</v>
      </c>
      <c r="J299" s="169"/>
      <c r="K299" s="174"/>
      <c r="L299" s="169"/>
      <c r="M299" s="175"/>
      <c r="N299" s="177" t="s">
        <v>22</v>
      </c>
      <c r="O299" s="178"/>
      <c r="P299" s="178"/>
      <c r="Q299" s="179"/>
    </row>
    <row r="300" spans="1:17" s="18" customFormat="1" ht="9" customHeight="1">
      <c r="A300" s="185"/>
      <c r="B300" s="128"/>
      <c r="C300" s="186"/>
      <c r="D300" s="263"/>
      <c r="E300" s="169"/>
      <c r="F300" s="174"/>
      <c r="G300" s="169"/>
      <c r="H300" s="262"/>
      <c r="I300" s="263"/>
      <c r="J300" s="169"/>
      <c r="K300" s="174"/>
      <c r="L300" s="169"/>
      <c r="M300" s="175"/>
      <c r="N300" s="169"/>
      <c r="O300" s="174"/>
      <c r="P300" s="169"/>
      <c r="Q300" s="175"/>
    </row>
    <row r="301" spans="1:17" s="18" customFormat="1" ht="9" customHeight="1">
      <c r="A301" s="187" t="s">
        <v>24</v>
      </c>
      <c r="B301" s="188"/>
      <c r="C301" s="189"/>
      <c r="D301" s="263" t="s">
        <v>21</v>
      </c>
      <c r="E301" s="169"/>
      <c r="F301" s="174"/>
      <c r="G301" s="169"/>
      <c r="H301" s="262"/>
      <c r="I301" s="263" t="s">
        <v>28</v>
      </c>
      <c r="J301" s="169"/>
      <c r="K301" s="174"/>
      <c r="L301" s="169"/>
      <c r="M301" s="175"/>
      <c r="N301" s="181">
        <f>N76</f>
        <v>0</v>
      </c>
      <c r="O301" s="180">
        <f>O76</f>
        <v>0</v>
      </c>
      <c r="P301" s="181">
        <f>P76</f>
        <v>0</v>
      </c>
      <c r="Q301" s="182">
        <f>Q76</f>
        <v>0</v>
      </c>
    </row>
    <row r="302" spans="1:17" s="18" customFormat="1" ht="9" customHeight="1">
      <c r="A302" s="170" t="s">
        <v>16</v>
      </c>
      <c r="B302" s="169"/>
      <c r="C302" s="171">
        <f>C77</f>
        <v>0</v>
      </c>
      <c r="D302" s="263"/>
      <c r="E302" s="169"/>
      <c r="F302" s="174"/>
      <c r="G302" s="169"/>
      <c r="H302" s="262"/>
      <c r="I302" s="263"/>
      <c r="J302" s="169"/>
      <c r="K302" s="174"/>
      <c r="L302" s="169"/>
      <c r="M302" s="175"/>
      <c r="N302" s="177" t="s">
        <v>2</v>
      </c>
      <c r="O302" s="178"/>
      <c r="P302" s="178"/>
      <c r="Q302" s="179"/>
    </row>
    <row r="303" spans="1:17" s="18" customFormat="1" ht="9" customHeight="1">
      <c r="A303" s="170" t="s">
        <v>27</v>
      </c>
      <c r="B303" s="169"/>
      <c r="C303" s="171">
        <f>C78</f>
        <v>0</v>
      </c>
      <c r="D303" s="263" t="s">
        <v>23</v>
      </c>
      <c r="E303" s="169"/>
      <c r="F303" s="174"/>
      <c r="G303" s="169"/>
      <c r="H303" s="262"/>
      <c r="I303" s="263" t="s">
        <v>30</v>
      </c>
      <c r="J303" s="169"/>
      <c r="K303" s="174"/>
      <c r="L303" s="169"/>
      <c r="M303" s="175"/>
      <c r="N303" s="169">
        <f aca="true" t="shared" si="4" ref="N303:P304">N78</f>
        <v>0</v>
      </c>
      <c r="O303" s="174">
        <f t="shared" si="4"/>
        <v>0</v>
      </c>
      <c r="P303" s="169">
        <f t="shared" si="4"/>
        <v>0</v>
      </c>
      <c r="Q303" s="175"/>
    </row>
    <row r="304" spans="1:17" s="18" customFormat="1" ht="9" customHeight="1">
      <c r="A304" s="183" t="s">
        <v>29</v>
      </c>
      <c r="B304" s="181"/>
      <c r="C304" s="184">
        <f>C79</f>
        <v>0</v>
      </c>
      <c r="D304" s="266"/>
      <c r="E304" s="181"/>
      <c r="F304" s="180"/>
      <c r="G304" s="181"/>
      <c r="H304" s="265"/>
      <c r="I304" s="266"/>
      <c r="J304" s="181"/>
      <c r="K304" s="180"/>
      <c r="L304" s="181"/>
      <c r="M304" s="182"/>
      <c r="N304" s="181" t="str">
        <f t="shared" si="4"/>
        <v>Евгений Зукин</v>
      </c>
      <c r="O304" s="180">
        <f t="shared" si="4"/>
        <v>0</v>
      </c>
      <c r="P304" s="181">
        <f t="shared" si="4"/>
        <v>0</v>
      </c>
      <c r="Q304" s="182"/>
    </row>
    <row r="305" spans="1:17" s="19" customFormat="1" ht="9">
      <c r="A305" s="230"/>
      <c r="B305" s="62"/>
      <c r="C305" s="62"/>
      <c r="D305" s="62"/>
      <c r="E305" s="63"/>
      <c r="F305" s="63"/>
      <c r="G305" s="25"/>
      <c r="H305" s="63"/>
      <c r="I305" s="231"/>
      <c r="J305" s="62" t="s">
        <v>51</v>
      </c>
      <c r="K305" s="231"/>
      <c r="L305" s="62" t="s">
        <v>9</v>
      </c>
      <c r="M305" s="231"/>
      <c r="N305" s="62" t="s">
        <v>10</v>
      </c>
      <c r="O305" s="231"/>
      <c r="P305" s="62" t="s">
        <v>47</v>
      </c>
      <c r="Q305" s="232"/>
    </row>
    <row r="306" spans="1:17" s="19" customFormat="1" ht="3.75" customHeight="1" thickBot="1">
      <c r="A306" s="233"/>
      <c r="B306" s="81"/>
      <c r="C306" s="81"/>
      <c r="D306" s="81"/>
      <c r="E306" s="22"/>
      <c r="F306" s="22"/>
      <c r="G306" s="82"/>
      <c r="H306" s="22"/>
      <c r="I306" s="107"/>
      <c r="J306" s="81"/>
      <c r="K306" s="107"/>
      <c r="L306" s="81"/>
      <c r="M306" s="107"/>
      <c r="N306" s="81"/>
      <c r="O306" s="107"/>
      <c r="P306" s="81"/>
      <c r="Q306" s="122"/>
    </row>
    <row r="307" spans="1:20" s="48" customFormat="1" ht="10.5" customHeight="1">
      <c r="A307" s="234"/>
      <c r="B307" s="135"/>
      <c r="C307" s="135"/>
      <c r="D307" s="150"/>
      <c r="E307" s="134"/>
      <c r="F307" s="134"/>
      <c r="G307" s="34"/>
      <c r="H307" s="134"/>
      <c r="I307" s="248"/>
      <c r="J307" s="139"/>
      <c r="K307" s="140"/>
      <c r="L307" s="139"/>
      <c r="M307" s="140"/>
      <c r="N307" s="139"/>
      <c r="O307" s="140"/>
      <c r="P307" s="139"/>
      <c r="Q307" s="198" t="s">
        <v>58</v>
      </c>
      <c r="R307" s="144"/>
      <c r="T307" s="145" t="e">
        <f>#REF!</f>
        <v>#REF!</v>
      </c>
    </row>
    <row r="308" spans="1:20" s="48" customFormat="1" ht="9" customHeight="1">
      <c r="A308" s="201"/>
      <c r="B308" s="237"/>
      <c r="C308" s="237"/>
      <c r="D308" s="150"/>
      <c r="E308" s="134"/>
      <c r="F308" s="134"/>
      <c r="G308" s="34"/>
      <c r="H308" s="134"/>
      <c r="I308" s="247"/>
      <c r="J308" s="134">
        <f>IF(I308="a",E307,IF(I308="b",E309,""))</f>
      </c>
      <c r="K308" s="140"/>
      <c r="L308" s="139"/>
      <c r="M308" s="140"/>
      <c r="N308" s="139"/>
      <c r="O308" s="140"/>
      <c r="P308" s="139"/>
      <c r="Q308" s="141"/>
      <c r="R308" s="144"/>
      <c r="T308" s="148" t="e">
        <f>#REF!</f>
        <v>#REF!</v>
      </c>
    </row>
    <row r="309" spans="1:20" s="48" customFormat="1" ht="9" customHeight="1">
      <c r="A309" s="201"/>
      <c r="B309" s="146"/>
      <c r="C309" s="146"/>
      <c r="D309" s="202"/>
      <c r="E309" s="135"/>
      <c r="F309" s="135"/>
      <c r="G309" s="82"/>
      <c r="H309" s="135"/>
      <c r="I309" s="299"/>
      <c r="J309" s="425" t="str">
        <f>UPPER(IF(OR(O38="a",O38="as"),N21,IF(OR(O38="b",O38="bs"),N53,)))</f>
        <v>ВОЛЬДРАТ</v>
      </c>
      <c r="K309" s="405"/>
      <c r="L309" s="398"/>
      <c r="M309" s="399"/>
      <c r="N309" s="398"/>
      <c r="O309" s="399"/>
      <c r="P309" s="139"/>
      <c r="Q309" s="141"/>
      <c r="R309" s="144"/>
      <c r="T309" s="148" t="e">
        <f>#REF!</f>
        <v>#REF!</v>
      </c>
    </row>
    <row r="310" spans="1:20" s="48" customFormat="1" ht="9" customHeight="1">
      <c r="A310" s="201"/>
      <c r="B310" s="146"/>
      <c r="C310" s="146"/>
      <c r="D310" s="237"/>
      <c r="E310" s="135"/>
      <c r="F310" s="135"/>
      <c r="G310" s="82"/>
      <c r="H310" s="134"/>
      <c r="I310" s="299"/>
      <c r="J310" s="406" t="str">
        <f>UPPER(IF(OR(O38="a",O38="as"),N22,IF(OR(O38="b",O38="bs"),N54,)))</f>
        <v>ХОХРИН</v>
      </c>
      <c r="K310" s="407"/>
      <c r="L310" s="408"/>
      <c r="M310" s="402"/>
      <c r="N310" s="398"/>
      <c r="O310" s="399"/>
      <c r="P310" s="139"/>
      <c r="Q310" s="141"/>
      <c r="R310" s="144"/>
      <c r="T310" s="148" t="e">
        <f>#REF!</f>
        <v>#REF!</v>
      </c>
    </row>
    <row r="311" spans="1:20" s="48" customFormat="1" ht="9" customHeight="1">
      <c r="A311" s="201"/>
      <c r="B311" s="135"/>
      <c r="C311" s="135"/>
      <c r="D311" s="150"/>
      <c r="E311" s="139"/>
      <c r="F311" s="139"/>
      <c r="H311" s="139"/>
      <c r="I311" s="248"/>
      <c r="J311" s="408"/>
      <c r="K311" s="410"/>
      <c r="L311" s="411"/>
      <c r="M311" s="405"/>
      <c r="N311" s="398"/>
      <c r="O311" s="399"/>
      <c r="P311" s="139"/>
      <c r="Q311" s="141"/>
      <c r="R311" s="144"/>
      <c r="T311" s="148" t="e">
        <f>#REF!</f>
        <v>#REF!</v>
      </c>
    </row>
    <row r="312" spans="1:20" s="48" customFormat="1" ht="9" customHeight="1">
      <c r="A312" s="201"/>
      <c r="B312" s="237"/>
      <c r="C312" s="237"/>
      <c r="D312" s="150"/>
      <c r="E312" s="139"/>
      <c r="F312" s="139"/>
      <c r="H312" s="139"/>
      <c r="I312" s="247"/>
      <c r="J312" s="408"/>
      <c r="K312" s="410"/>
      <c r="L312" s="412"/>
      <c r="M312" s="413"/>
      <c r="N312" s="398"/>
      <c r="O312" s="399"/>
      <c r="P312" s="139"/>
      <c r="Q312" s="141"/>
      <c r="R312" s="144"/>
      <c r="T312" s="148" t="e">
        <f>#REF!</f>
        <v>#REF!</v>
      </c>
    </row>
    <row r="313" spans="1:20" s="48" customFormat="1" ht="9" customHeight="1">
      <c r="A313" s="201"/>
      <c r="B313" s="146"/>
      <c r="C313" s="146"/>
      <c r="D313" s="202"/>
      <c r="E313" s="135"/>
      <c r="F313" s="135"/>
      <c r="G313" s="82"/>
      <c r="H313" s="135"/>
      <c r="I313" s="248"/>
      <c r="J313" s="398"/>
      <c r="K313" s="415"/>
      <c r="L313" s="404" t="str">
        <f>UPPER(IF(OR(K314="a",K314="as"),J309,IF(OR(K314="b",K314="bs"),J317,)))</f>
        <v>ВОЛЬДРАТ</v>
      </c>
      <c r="M313" s="402"/>
      <c r="N313" s="398"/>
      <c r="O313" s="399"/>
      <c r="P313" s="139"/>
      <c r="Q313" s="141"/>
      <c r="R313" s="144"/>
      <c r="T313" s="148" t="e">
        <f>#REF!</f>
        <v>#REF!</v>
      </c>
    </row>
    <row r="314" spans="1:20" s="48" customFormat="1" ht="9" customHeight="1">
      <c r="A314" s="201"/>
      <c r="B314" s="146"/>
      <c r="C314" s="146"/>
      <c r="D314" s="237"/>
      <c r="E314" s="135"/>
      <c r="F314" s="135"/>
      <c r="G314" s="82"/>
      <c r="H314" s="135"/>
      <c r="I314" s="248"/>
      <c r="J314" s="394" t="s">
        <v>1</v>
      </c>
      <c r="K314" s="395" t="s">
        <v>60</v>
      </c>
      <c r="L314" s="406" t="str">
        <f>UPPER(IF(OR(K314="a",K314="as"),J310,IF(OR(K314="b",K314="bs"),J318,)))</f>
        <v>ХОХРИН</v>
      </c>
      <c r="M314" s="407"/>
      <c r="N314" s="408"/>
      <c r="O314" s="402"/>
      <c r="P314" s="139"/>
      <c r="Q314" s="141"/>
      <c r="R314" s="144"/>
      <c r="T314" s="148" t="e">
        <f>#REF!</f>
        <v>#REF!</v>
      </c>
    </row>
    <row r="315" spans="1:20" s="48" customFormat="1" ht="9" customHeight="1">
      <c r="A315" s="249"/>
      <c r="B315" s="135"/>
      <c r="C315" s="135"/>
      <c r="D315" s="150"/>
      <c r="E315" s="139"/>
      <c r="F315" s="139"/>
      <c r="H315" s="139"/>
      <c r="I315" s="248"/>
      <c r="J315" s="398"/>
      <c r="K315" s="410"/>
      <c r="L315" s="398">
        <v>86</v>
      </c>
      <c r="M315" s="410"/>
      <c r="N315" s="411"/>
      <c r="O315" s="402"/>
      <c r="P315" s="139"/>
      <c r="Q315" s="141"/>
      <c r="R315" s="144"/>
      <c r="T315" s="148" t="e">
        <f>#REF!</f>
        <v>#REF!</v>
      </c>
    </row>
    <row r="316" spans="1:20" s="48" customFormat="1" ht="9" customHeight="1" thickBot="1">
      <c r="A316" s="201"/>
      <c r="B316" s="237"/>
      <c r="C316" s="237"/>
      <c r="D316" s="150"/>
      <c r="E316" s="139"/>
      <c r="F316" s="139"/>
      <c r="H316" s="139"/>
      <c r="I316" s="247"/>
      <c r="J316" s="401">
        <f>IF(I316="a",E315,IF(I316="b",E317,""))</f>
      </c>
      <c r="K316" s="410"/>
      <c r="L316" s="398"/>
      <c r="M316" s="410"/>
      <c r="N316" s="408"/>
      <c r="O316" s="402"/>
      <c r="P316" s="139"/>
      <c r="Q316" s="141"/>
      <c r="R316" s="144"/>
      <c r="T316" s="152" t="e">
        <f>#REF!</f>
        <v>#REF!</v>
      </c>
    </row>
    <row r="317" spans="1:18" s="48" customFormat="1" ht="9" customHeight="1">
      <c r="A317" s="201"/>
      <c r="B317" s="146"/>
      <c r="C317" s="146"/>
      <c r="D317" s="202"/>
      <c r="E317" s="135"/>
      <c r="F317" s="135"/>
      <c r="G317" s="82"/>
      <c r="H317" s="135"/>
      <c r="I317" s="299"/>
      <c r="J317" s="425" t="str">
        <f>UPPER(IF(OR(O113="a",O113="as"),N96,IF(OR(O113="b",O113="bs"),N128,)))</f>
        <v>КОСТЕНКО</v>
      </c>
      <c r="K317" s="417"/>
      <c r="L317" s="398"/>
      <c r="M317" s="410"/>
      <c r="N317" s="408"/>
      <c r="O317" s="402"/>
      <c r="P317" s="139"/>
      <c r="Q317" s="141"/>
      <c r="R317" s="144"/>
    </row>
    <row r="318" spans="1:18" s="48" customFormat="1" ht="9" customHeight="1">
      <c r="A318" s="201"/>
      <c r="B318" s="146"/>
      <c r="C318" s="146"/>
      <c r="D318" s="150"/>
      <c r="E318" s="135"/>
      <c r="F318" s="135"/>
      <c r="G318" s="82"/>
      <c r="H318" s="134"/>
      <c r="I318" s="299"/>
      <c r="J318" s="406" t="str">
        <f>UPPER(IF(OR(O113="a",O113="as"),N97,IF(OR(O113="b",O113="bs"),N129,)))</f>
        <v>ОЛЬХОВСКИЙ</v>
      </c>
      <c r="K318" s="418"/>
      <c r="L318" s="408"/>
      <c r="M318" s="410"/>
      <c r="N318" s="408"/>
      <c r="O318" s="402"/>
      <c r="P318" s="139"/>
      <c r="Q318" s="141"/>
      <c r="R318" s="144"/>
    </row>
    <row r="319" spans="1:18" s="48" customFormat="1" ht="9" customHeight="1">
      <c r="A319" s="201"/>
      <c r="B319" s="135"/>
      <c r="C319" s="135"/>
      <c r="D319" s="150"/>
      <c r="E319" s="139"/>
      <c r="F319" s="139"/>
      <c r="H319" s="139"/>
      <c r="I319" s="248"/>
      <c r="J319" s="408"/>
      <c r="K319" s="402"/>
      <c r="L319" s="411"/>
      <c r="M319" s="417"/>
      <c r="N319" s="408"/>
      <c r="O319" s="402"/>
      <c r="P319" s="139"/>
      <c r="Q319" s="141"/>
      <c r="R319" s="144"/>
    </row>
    <row r="320" spans="1:18" s="48" customFormat="1" ht="9" customHeight="1">
      <c r="A320" s="201"/>
      <c r="B320" s="237"/>
      <c r="C320" s="237"/>
      <c r="D320" s="202"/>
      <c r="E320" s="139"/>
      <c r="F320" s="139"/>
      <c r="H320" s="139"/>
      <c r="I320" s="247"/>
      <c r="J320" s="408"/>
      <c r="K320" s="402"/>
      <c r="L320" s="412"/>
      <c r="M320" s="419"/>
      <c r="N320" s="408"/>
      <c r="O320" s="402"/>
      <c r="P320" s="139"/>
      <c r="Q320" s="141"/>
      <c r="R320" s="144"/>
    </row>
    <row r="321" spans="1:18" s="48" customFormat="1" ht="9" customHeight="1">
      <c r="A321" s="201"/>
      <c r="B321" s="146"/>
      <c r="C321" s="146"/>
      <c r="D321" s="237"/>
      <c r="E321" s="135"/>
      <c r="F321" s="135"/>
      <c r="G321" s="82"/>
      <c r="H321" s="135"/>
      <c r="I321" s="248"/>
      <c r="J321" s="398"/>
      <c r="K321" s="399"/>
      <c r="L321" s="408"/>
      <c r="M321" s="415"/>
      <c r="N321" s="404" t="str">
        <f>UPPER(IF(OR(M322="a",M322="as"),L313,IF(OR(M322="b",M322="bs"),L329,)))</f>
        <v>ВОЛЬДРАТ</v>
      </c>
      <c r="O321" s="402"/>
      <c r="P321" s="139"/>
      <c r="Q321" s="141"/>
      <c r="R321" s="144"/>
    </row>
    <row r="322" spans="1:18" s="48" customFormat="1" ht="9" customHeight="1">
      <c r="A322" s="201"/>
      <c r="B322" s="146"/>
      <c r="C322" s="146"/>
      <c r="D322" s="150"/>
      <c r="E322" s="135"/>
      <c r="F322" s="135"/>
      <c r="G322" s="82"/>
      <c r="H322" s="135"/>
      <c r="I322" s="248"/>
      <c r="J322" s="398"/>
      <c r="K322" s="399"/>
      <c r="L322" s="394" t="s">
        <v>1</v>
      </c>
      <c r="M322" s="395" t="s">
        <v>60</v>
      </c>
      <c r="N322" s="406" t="str">
        <f>UPPER(IF(OR(M322="a",M322="as"),L314,IF(OR(M322="b",M322="bs"),L330,)))</f>
        <v>ХОХРИН</v>
      </c>
      <c r="O322" s="407"/>
      <c r="P322" s="139"/>
      <c r="Q322" s="141"/>
      <c r="R322" s="144"/>
    </row>
    <row r="323" spans="1:18" s="48" customFormat="1" ht="9" customHeight="1">
      <c r="A323" s="201"/>
      <c r="B323" s="135"/>
      <c r="C323" s="135"/>
      <c r="D323" s="150"/>
      <c r="E323" s="134"/>
      <c r="F323" s="134"/>
      <c r="G323" s="34"/>
      <c r="H323" s="134"/>
      <c r="I323" s="248"/>
      <c r="J323" s="398"/>
      <c r="K323" s="399"/>
      <c r="L323" s="398"/>
      <c r="M323" s="410"/>
      <c r="N323" s="398" t="s">
        <v>364</v>
      </c>
      <c r="O323" s="421"/>
      <c r="P323" s="139" t="s">
        <v>345</v>
      </c>
      <c r="Q323" s="141"/>
      <c r="R323" s="144"/>
    </row>
    <row r="324" spans="1:18" s="48" customFormat="1" ht="9" customHeight="1">
      <c r="A324" s="201"/>
      <c r="B324" s="237"/>
      <c r="C324" s="237"/>
      <c r="D324" s="202"/>
      <c r="E324" s="134"/>
      <c r="F324" s="134"/>
      <c r="G324" s="34"/>
      <c r="H324" s="134"/>
      <c r="I324" s="247"/>
      <c r="J324" s="401">
        <f>IF(I324="a",E323,IF(I324="b",E325,""))</f>
      </c>
      <c r="K324" s="402"/>
      <c r="L324" s="398"/>
      <c r="M324" s="410"/>
      <c r="N324" s="398"/>
      <c r="O324" s="402"/>
      <c r="P324" s="139"/>
      <c r="Q324" s="141"/>
      <c r="R324" s="144"/>
    </row>
    <row r="325" spans="1:18" s="48" customFormat="1" ht="9" customHeight="1">
      <c r="A325" s="201"/>
      <c r="B325" s="146"/>
      <c r="C325" s="146"/>
      <c r="D325" s="237"/>
      <c r="E325" s="135"/>
      <c r="F325" s="135"/>
      <c r="G325" s="82"/>
      <c r="H325" s="135"/>
      <c r="I325" s="299"/>
      <c r="J325" s="425" t="str">
        <f>UPPER(IF(OR(O188="a",O188="as"),N171,IF(OR(O188="b",O188="bs"),N203,)))</f>
        <v>КУРЧЕНКО</v>
      </c>
      <c r="K325" s="405"/>
      <c r="L325" s="398"/>
      <c r="M325" s="410"/>
      <c r="N325" s="398"/>
      <c r="O325" s="402"/>
      <c r="P325" s="139"/>
      <c r="Q325" s="141"/>
      <c r="R325" s="144"/>
    </row>
    <row r="326" spans="1:18" s="48" customFormat="1" ht="9" customHeight="1">
      <c r="A326" s="201"/>
      <c r="B326" s="146"/>
      <c r="C326" s="146"/>
      <c r="D326" s="150"/>
      <c r="E326" s="135"/>
      <c r="F326" s="135"/>
      <c r="G326" s="82"/>
      <c r="H326" s="134"/>
      <c r="I326" s="299"/>
      <c r="J326" s="406" t="str">
        <f>UPPER(IF(OR(O188="a",O188="as"),N172,IF(OR(O188="b",O188="bs"),N204,)))</f>
        <v>ЦАЛЬ</v>
      </c>
      <c r="K326" s="407"/>
      <c r="L326" s="408"/>
      <c r="M326" s="410"/>
      <c r="N326" s="398"/>
      <c r="O326" s="402"/>
      <c r="P326" s="139"/>
      <c r="Q326" s="141"/>
      <c r="R326" s="144"/>
    </row>
    <row r="327" spans="1:18" s="48" customFormat="1" ht="9" customHeight="1">
      <c r="A327" s="201"/>
      <c r="B327" s="135"/>
      <c r="C327" s="135"/>
      <c r="D327" s="150"/>
      <c r="E327" s="139"/>
      <c r="F327" s="139"/>
      <c r="H327" s="139"/>
      <c r="I327" s="248"/>
      <c r="J327" s="408"/>
      <c r="K327" s="410"/>
      <c r="L327" s="411"/>
      <c r="M327" s="417"/>
      <c r="N327" s="398"/>
      <c r="O327" s="402"/>
      <c r="P327" s="139"/>
      <c r="Q327" s="141"/>
      <c r="R327" s="144"/>
    </row>
    <row r="328" spans="1:18" s="48" customFormat="1" ht="9" customHeight="1">
      <c r="A328" s="201"/>
      <c r="B328" s="237"/>
      <c r="C328" s="237"/>
      <c r="D328" s="202"/>
      <c r="E328" s="139"/>
      <c r="F328" s="139"/>
      <c r="H328" s="139"/>
      <c r="I328" s="247"/>
      <c r="J328" s="408"/>
      <c r="K328" s="410"/>
      <c r="L328" s="412"/>
      <c r="M328" s="419"/>
      <c r="N328" s="398"/>
      <c r="O328" s="402"/>
      <c r="P328" s="139"/>
      <c r="Q328" s="141"/>
      <c r="R328" s="144"/>
    </row>
    <row r="329" spans="1:18" s="48" customFormat="1" ht="9" customHeight="1">
      <c r="A329" s="201"/>
      <c r="B329" s="146"/>
      <c r="C329" s="146"/>
      <c r="D329" s="150"/>
      <c r="E329" s="135"/>
      <c r="F329" s="135"/>
      <c r="G329" s="82"/>
      <c r="H329" s="135"/>
      <c r="I329" s="248"/>
      <c r="J329" s="398"/>
      <c r="K329" s="415"/>
      <c r="L329" s="404" t="str">
        <f>UPPER(IF(OR(K330="a",K330="as"),J325,IF(OR(K330="b",K330="bs"),J333,)))</f>
        <v>КУРЧЕНКО</v>
      </c>
      <c r="M329" s="410"/>
      <c r="N329" s="398"/>
      <c r="O329" s="402"/>
      <c r="P329" s="139"/>
      <c r="Q329" s="141"/>
      <c r="R329" s="144"/>
    </row>
    <row r="330" spans="1:18" s="48" customFormat="1" ht="9" customHeight="1">
      <c r="A330" s="201"/>
      <c r="B330" s="146"/>
      <c r="C330" s="146"/>
      <c r="D330" s="150"/>
      <c r="E330" s="135"/>
      <c r="F330" s="135"/>
      <c r="G330" s="82"/>
      <c r="H330" s="135"/>
      <c r="I330" s="248"/>
      <c r="J330" s="394" t="s">
        <v>1</v>
      </c>
      <c r="K330" s="395" t="s">
        <v>60</v>
      </c>
      <c r="L330" s="406" t="str">
        <f>UPPER(IF(OR(K330="a",K330="as"),J326,IF(OR(K330="b",K330="bs"),J334,)))</f>
        <v>ЦАЛЬ</v>
      </c>
      <c r="M330" s="418"/>
      <c r="N330" s="408"/>
      <c r="O330" s="402"/>
      <c r="P330" s="139"/>
      <c r="Q330" s="141"/>
      <c r="R330" s="144"/>
    </row>
    <row r="331" spans="1:18" s="48" customFormat="1" ht="9" customHeight="1">
      <c r="A331" s="249"/>
      <c r="B331" s="135"/>
      <c r="C331" s="135"/>
      <c r="D331" s="202"/>
      <c r="E331" s="139"/>
      <c r="F331" s="139"/>
      <c r="H331" s="139"/>
      <c r="I331" s="248"/>
      <c r="J331" s="398"/>
      <c r="K331" s="410"/>
      <c r="L331" s="398">
        <v>83</v>
      </c>
      <c r="M331" s="421"/>
      <c r="N331" s="411"/>
      <c r="O331" s="402"/>
      <c r="P331" s="139"/>
      <c r="Q331" s="141"/>
      <c r="R331" s="144"/>
    </row>
    <row r="332" spans="1:18" s="48" customFormat="1" ht="9" customHeight="1">
      <c r="A332" s="201"/>
      <c r="B332" s="237"/>
      <c r="C332" s="237"/>
      <c r="D332" s="237"/>
      <c r="E332" s="139"/>
      <c r="F332" s="139"/>
      <c r="H332" s="139"/>
      <c r="I332" s="247"/>
      <c r="J332" s="401">
        <f>IF(I332="a",E331,IF(I332="b",E333,""))</f>
      </c>
      <c r="K332" s="410"/>
      <c r="L332" s="398"/>
      <c r="M332" s="402"/>
      <c r="N332" s="408"/>
      <c r="O332" s="402"/>
      <c r="P332" s="139"/>
      <c r="Q332" s="141"/>
      <c r="R332" s="144"/>
    </row>
    <row r="333" spans="1:18" s="48" customFormat="1" ht="9" customHeight="1">
      <c r="A333" s="201"/>
      <c r="B333" s="146"/>
      <c r="C333" s="146"/>
      <c r="D333" s="150"/>
      <c r="E333" s="135"/>
      <c r="F333" s="135"/>
      <c r="G333" s="82"/>
      <c r="H333" s="135"/>
      <c r="I333" s="299"/>
      <c r="J333" s="425" t="str">
        <f>UPPER(IF(OR(O263="a",O263="as"),N246,IF(OR(O263="b",O263="bs"),N278,)))</f>
        <v>ПЛОТНИКОВ</v>
      </c>
      <c r="K333" s="417"/>
      <c r="L333" s="398"/>
      <c r="M333" s="402"/>
      <c r="N333" s="408"/>
      <c r="O333" s="402"/>
      <c r="P333" s="139"/>
      <c r="Q333" s="141"/>
      <c r="R333" s="144"/>
    </row>
    <row r="334" spans="1:18" s="48" customFormat="1" ht="9" customHeight="1">
      <c r="A334" s="201"/>
      <c r="B334" s="146"/>
      <c r="C334" s="146"/>
      <c r="D334" s="150"/>
      <c r="E334" s="135"/>
      <c r="F334" s="135"/>
      <c r="G334" s="82"/>
      <c r="H334" s="134"/>
      <c r="I334" s="299"/>
      <c r="J334" s="406" t="str">
        <f>UPPER(IF(OR(O263="a",O263="as"),N247,IF(OR(O263="b",O263="bs"),N279,)))</f>
        <v>ФЕДОРЧЕНКО</v>
      </c>
      <c r="K334" s="418"/>
      <c r="L334" s="408"/>
      <c r="M334" s="402"/>
      <c r="N334" s="408"/>
      <c r="O334" s="402"/>
      <c r="P334" s="139"/>
      <c r="Q334" s="141"/>
      <c r="R334" s="144"/>
    </row>
    <row r="335" spans="1:18" s="48" customFormat="1" ht="9" customHeight="1">
      <c r="A335" s="300"/>
      <c r="B335" s="135"/>
      <c r="C335" s="135"/>
      <c r="D335" s="202"/>
      <c r="E335" s="139"/>
      <c r="F335" s="139"/>
      <c r="H335" s="139"/>
      <c r="I335" s="248"/>
      <c r="J335" s="139"/>
      <c r="K335" s="140"/>
      <c r="L335" s="155"/>
      <c r="M335" s="241"/>
      <c r="N335" s="139"/>
      <c r="O335" s="140"/>
      <c r="P335" s="139"/>
      <c r="Q335" s="141"/>
      <c r="R335" s="144"/>
    </row>
    <row r="336" spans="1:18" s="48" customFormat="1" ht="9" customHeight="1">
      <c r="A336" s="146"/>
      <c r="B336" s="237"/>
      <c r="C336" s="237"/>
      <c r="D336" s="237"/>
      <c r="E336" s="139"/>
      <c r="F336" s="139"/>
      <c r="H336" s="139"/>
      <c r="I336" s="247"/>
      <c r="J336" s="139"/>
      <c r="K336" s="140"/>
      <c r="L336" s="206"/>
      <c r="M336" s="247"/>
      <c r="N336" s="139"/>
      <c r="O336" s="140"/>
      <c r="P336" s="139"/>
      <c r="Q336" s="141"/>
      <c r="R336" s="144"/>
    </row>
    <row r="337" spans="1:18" s="48" customFormat="1" ht="9" customHeight="1">
      <c r="A337" s="146"/>
      <c r="B337" s="146"/>
      <c r="C337" s="146"/>
      <c r="D337" s="150"/>
      <c r="E337" s="135"/>
      <c r="F337" s="135"/>
      <c r="G337" s="82"/>
      <c r="H337" s="135"/>
      <c r="I337" s="248"/>
      <c r="J337" s="139"/>
      <c r="K337" s="140"/>
      <c r="L337" s="139"/>
      <c r="M337" s="140"/>
      <c r="N337" s="140"/>
      <c r="O337" s="299"/>
      <c r="P337" s="240"/>
      <c r="Q337" s="252"/>
      <c r="R337" s="144"/>
    </row>
    <row r="338" spans="1:18" s="48" customFormat="1" ht="9" customHeight="1">
      <c r="A338" s="146"/>
      <c r="B338" s="146"/>
      <c r="C338" s="146"/>
      <c r="D338" s="150"/>
      <c r="E338" s="135"/>
      <c r="F338" s="135"/>
      <c r="G338" s="82"/>
      <c r="H338" s="135"/>
      <c r="I338" s="248"/>
      <c r="J338" s="139"/>
      <c r="K338" s="140"/>
      <c r="L338" s="139"/>
      <c r="M338" s="140"/>
      <c r="N338" s="140"/>
      <c r="O338" s="299"/>
      <c r="P338" s="240"/>
      <c r="Q338" s="252"/>
      <c r="R338" s="144"/>
    </row>
    <row r="339" spans="1:18" s="48" customFormat="1" ht="9" customHeight="1">
      <c r="A339" s="300"/>
      <c r="B339" s="135"/>
      <c r="C339" s="135"/>
      <c r="D339" s="202"/>
      <c r="E339" s="139"/>
      <c r="F339" s="139"/>
      <c r="H339" s="139"/>
      <c r="I339" s="248"/>
      <c r="J339" s="139"/>
      <c r="K339" s="140"/>
      <c r="L339" s="139"/>
      <c r="M339" s="140"/>
      <c r="N339" s="139"/>
      <c r="O339" s="140"/>
      <c r="P339" s="155"/>
      <c r="Q339" s="141"/>
      <c r="R339" s="144"/>
    </row>
    <row r="340" spans="1:18" s="48" customFormat="1" ht="9" customHeight="1">
      <c r="A340" s="146"/>
      <c r="B340" s="237"/>
      <c r="C340" s="237"/>
      <c r="D340" s="237"/>
      <c r="E340" s="139"/>
      <c r="F340" s="139"/>
      <c r="H340" s="139"/>
      <c r="I340" s="247"/>
      <c r="J340" s="425"/>
      <c r="K340" s="405"/>
      <c r="L340" s="408"/>
      <c r="M340" s="402"/>
      <c r="N340" s="454"/>
      <c r="O340" s="140"/>
      <c r="P340" s="206"/>
      <c r="Q340" s="254"/>
      <c r="R340" s="144"/>
    </row>
    <row r="341" spans="1:18" s="48" customFormat="1" ht="9" customHeight="1">
      <c r="A341" s="146"/>
      <c r="B341" s="146"/>
      <c r="C341" s="146"/>
      <c r="D341" s="150"/>
      <c r="E341" s="135"/>
      <c r="F341" s="135"/>
      <c r="G341" s="82"/>
      <c r="H341" s="135"/>
      <c r="I341" s="299"/>
      <c r="J341" s="425"/>
      <c r="K341" s="413"/>
      <c r="L341" s="408"/>
      <c r="M341" s="402"/>
      <c r="N341" s="454"/>
      <c r="O341" s="140"/>
      <c r="P341" s="139"/>
      <c r="Q341" s="141"/>
      <c r="R341" s="144"/>
    </row>
    <row r="342" spans="1:18" s="48" customFormat="1" ht="9" customHeight="1">
      <c r="A342" s="146"/>
      <c r="B342" s="146"/>
      <c r="C342" s="146"/>
      <c r="D342" s="150"/>
      <c r="E342" s="135"/>
      <c r="F342" s="135"/>
      <c r="G342" s="82"/>
      <c r="H342" s="135"/>
      <c r="I342" s="248"/>
      <c r="J342" s="408"/>
      <c r="K342" s="402"/>
      <c r="L342" s="411"/>
      <c r="M342" s="405"/>
      <c r="N342" s="446"/>
      <c r="O342" s="299"/>
      <c r="P342" s="240"/>
      <c r="Q342" s="252"/>
      <c r="R342" s="144"/>
    </row>
    <row r="343" spans="1:18" s="48" customFormat="1" ht="9" customHeight="1">
      <c r="A343" s="146"/>
      <c r="B343" s="146"/>
      <c r="C343" s="146"/>
      <c r="D343" s="150"/>
      <c r="E343" s="135"/>
      <c r="F343" s="135"/>
      <c r="G343" s="82"/>
      <c r="H343" s="135"/>
      <c r="I343" s="248"/>
      <c r="J343" s="408"/>
      <c r="K343" s="402"/>
      <c r="L343" s="412"/>
      <c r="M343" s="413"/>
      <c r="N343" s="446"/>
      <c r="O343" s="299"/>
      <c r="P343" s="240"/>
      <c r="Q343" s="252"/>
      <c r="R343" s="144"/>
    </row>
    <row r="344" spans="1:18" s="48" customFormat="1" ht="9" customHeight="1">
      <c r="A344" s="300"/>
      <c r="B344" s="135"/>
      <c r="C344" s="135"/>
      <c r="D344" s="202"/>
      <c r="E344" s="139"/>
      <c r="F344" s="139"/>
      <c r="H344" s="139"/>
      <c r="I344" s="248"/>
      <c r="J344" s="408"/>
      <c r="K344" s="491"/>
      <c r="L344" s="425"/>
      <c r="M344" s="402"/>
      <c r="N344" s="454"/>
      <c r="O344" s="140"/>
      <c r="P344" s="155"/>
      <c r="Q344" s="141"/>
      <c r="R344" s="144"/>
    </row>
    <row r="345" spans="1:18" s="48" customFormat="1" ht="9" customHeight="1">
      <c r="A345" s="146"/>
      <c r="B345" s="237"/>
      <c r="C345" s="237"/>
      <c r="D345" s="237"/>
      <c r="E345" s="139"/>
      <c r="F345" s="139"/>
      <c r="H345" s="139"/>
      <c r="I345" s="247"/>
      <c r="J345" s="394"/>
      <c r="K345" s="492"/>
      <c r="L345" s="425"/>
      <c r="M345" s="413"/>
      <c r="N345" s="454"/>
      <c r="O345" s="140"/>
      <c r="P345" s="206"/>
      <c r="Q345" s="254"/>
      <c r="R345" s="144"/>
    </row>
    <row r="346" spans="1:18" s="48" customFormat="1" ht="9" customHeight="1">
      <c r="A346" s="146"/>
      <c r="B346" s="146"/>
      <c r="C346" s="146"/>
      <c r="D346" s="150"/>
      <c r="E346" s="135"/>
      <c r="F346" s="135"/>
      <c r="G346" s="82"/>
      <c r="H346" s="135"/>
      <c r="I346" s="299"/>
      <c r="J346" s="408"/>
      <c r="K346" s="402"/>
      <c r="L346" s="408"/>
      <c r="M346" s="402"/>
      <c r="N346" s="454"/>
      <c r="O346" s="140"/>
      <c r="P346" s="139"/>
      <c r="Q346" s="141"/>
      <c r="R346" s="144"/>
    </row>
    <row r="347" spans="1:18" s="48" customFormat="1" ht="9" customHeight="1">
      <c r="A347" s="146"/>
      <c r="B347" s="146"/>
      <c r="C347" s="146"/>
      <c r="D347" s="150"/>
      <c r="E347" s="135"/>
      <c r="F347" s="135"/>
      <c r="G347" s="82"/>
      <c r="H347" s="135"/>
      <c r="I347" s="248"/>
      <c r="J347" s="401"/>
      <c r="K347" s="402"/>
      <c r="L347" s="408"/>
      <c r="M347" s="402"/>
      <c r="N347" s="446"/>
      <c r="O347" s="299"/>
      <c r="P347" s="240"/>
      <c r="Q347" s="252"/>
      <c r="R347" s="144"/>
    </row>
    <row r="348" spans="1:18" s="48" customFormat="1" ht="9" customHeight="1">
      <c r="A348" s="146"/>
      <c r="B348" s="146"/>
      <c r="C348" s="146"/>
      <c r="D348" s="150"/>
      <c r="E348" s="135"/>
      <c r="F348" s="135"/>
      <c r="G348" s="82"/>
      <c r="H348" s="135"/>
      <c r="I348" s="248"/>
      <c r="J348" s="425"/>
      <c r="K348" s="405"/>
      <c r="L348" s="408"/>
      <c r="M348" s="402"/>
      <c r="N348" s="446"/>
      <c r="O348" s="299"/>
      <c r="P348" s="240"/>
      <c r="Q348" s="252"/>
      <c r="R348" s="144"/>
    </row>
    <row r="349" spans="1:18" s="48" customFormat="1" ht="9" customHeight="1">
      <c r="A349" s="300"/>
      <c r="B349" s="135"/>
      <c r="C349" s="135"/>
      <c r="D349" s="202"/>
      <c r="E349" s="139"/>
      <c r="F349" s="139"/>
      <c r="H349" s="139"/>
      <c r="I349" s="248"/>
      <c r="J349" s="425"/>
      <c r="K349" s="413"/>
      <c r="L349" s="408"/>
      <c r="M349" s="402"/>
      <c r="N349" s="454"/>
      <c r="O349" s="140"/>
      <c r="P349" s="155"/>
      <c r="Q349" s="141"/>
      <c r="R349" s="144"/>
    </row>
    <row r="350" spans="1:18" s="48" customFormat="1" ht="9" customHeight="1">
      <c r="A350" s="146"/>
      <c r="B350" s="237"/>
      <c r="C350" s="237"/>
      <c r="D350" s="237"/>
      <c r="E350" s="139"/>
      <c r="F350" s="139"/>
      <c r="H350" s="139"/>
      <c r="I350" s="247"/>
      <c r="J350" s="134">
        <f>IF(I350="a",E349,IF(I350="b",E351,""))</f>
      </c>
      <c r="K350" s="140"/>
      <c r="L350" s="139"/>
      <c r="M350" s="140"/>
      <c r="N350" s="139"/>
      <c r="O350" s="140"/>
      <c r="P350" s="206"/>
      <c r="Q350" s="254"/>
      <c r="R350" s="144"/>
    </row>
    <row r="351" spans="1:18" s="48" customFormat="1" ht="9" customHeight="1">
      <c r="A351" s="146"/>
      <c r="B351" s="146"/>
      <c r="C351" s="146"/>
      <c r="D351" s="150"/>
      <c r="E351" s="135"/>
      <c r="F351" s="135"/>
      <c r="G351" s="82"/>
      <c r="H351" s="135"/>
      <c r="I351" s="299"/>
      <c r="J351" s="240">
        <f>UPPER(IF(OR(I352="a",I352="as"),E349,IF(OR(I352="b",I352="bs"),E353,)))</f>
      </c>
      <c r="K351" s="241"/>
      <c r="L351" s="139"/>
      <c r="M351" s="140"/>
      <c r="N351" s="139"/>
      <c r="O351" s="140"/>
      <c r="P351" s="139"/>
      <c r="Q351" s="141"/>
      <c r="R351" s="144"/>
    </row>
    <row r="352" spans="1:18" s="48" customFormat="1" ht="9" customHeight="1">
      <c r="A352" s="146"/>
      <c r="B352" s="146"/>
      <c r="C352" s="146"/>
      <c r="D352" s="150"/>
      <c r="E352" s="135"/>
      <c r="F352" s="135"/>
      <c r="G352" s="82"/>
      <c r="H352" s="135"/>
      <c r="I352" s="248"/>
      <c r="J352" s="139"/>
      <c r="K352" s="140"/>
      <c r="L352" s="139"/>
      <c r="M352" s="140"/>
      <c r="N352" s="140"/>
      <c r="O352" s="299"/>
      <c r="P352" s="240"/>
      <c r="Q352" s="252"/>
      <c r="R352" s="144"/>
    </row>
    <row r="353" spans="1:18" s="48" customFormat="1" ht="9" customHeight="1">
      <c r="A353" s="146"/>
      <c r="B353" s="146"/>
      <c r="C353" s="146"/>
      <c r="D353" s="150"/>
      <c r="E353" s="135"/>
      <c r="F353" s="135"/>
      <c r="G353" s="82"/>
      <c r="H353" s="135"/>
      <c r="I353" s="248"/>
      <c r="J353" s="139"/>
      <c r="K353" s="140"/>
      <c r="L353" s="139"/>
      <c r="M353" s="140"/>
      <c r="N353" s="140"/>
      <c r="O353" s="299"/>
      <c r="P353" s="240"/>
      <c r="Q353" s="252"/>
      <c r="R353" s="144"/>
    </row>
    <row r="354" spans="1:18" s="48" customFormat="1" ht="9" customHeight="1">
      <c r="A354" s="300"/>
      <c r="B354" s="135"/>
      <c r="C354" s="135"/>
      <c r="D354" s="202"/>
      <c r="E354" s="139"/>
      <c r="F354" s="139"/>
      <c r="H354" s="139"/>
      <c r="I354" s="248"/>
      <c r="J354" s="139"/>
      <c r="K354" s="140"/>
      <c r="L354" s="139"/>
      <c r="M354" s="140"/>
      <c r="N354" s="139"/>
      <c r="O354" s="140"/>
      <c r="P354" s="155"/>
      <c r="Q354" s="141"/>
      <c r="R354" s="144"/>
    </row>
    <row r="355" spans="1:18" s="48" customFormat="1" ht="9" customHeight="1">
      <c r="A355" s="146"/>
      <c r="B355" s="237"/>
      <c r="C355" s="237"/>
      <c r="D355" s="237"/>
      <c r="E355" s="139"/>
      <c r="F355" s="139"/>
      <c r="H355" s="139"/>
      <c r="I355" s="247"/>
      <c r="J355" s="134">
        <f>IF(I355="a",E354,IF(I355="b",E356,""))</f>
      </c>
      <c r="K355" s="140"/>
      <c r="L355" s="139"/>
      <c r="M355" s="140"/>
      <c r="N355" s="139"/>
      <c r="O355" s="140"/>
      <c r="P355" s="206"/>
      <c r="Q355" s="254"/>
      <c r="R355" s="144"/>
    </row>
    <row r="356" spans="1:18" s="48" customFormat="1" ht="9" customHeight="1">
      <c r="A356" s="146"/>
      <c r="B356" s="146"/>
      <c r="C356" s="146"/>
      <c r="D356" s="150"/>
      <c r="E356" s="135"/>
      <c r="F356" s="135"/>
      <c r="G356" s="82"/>
      <c r="H356" s="135"/>
      <c r="I356" s="299"/>
      <c r="J356" s="240">
        <f>UPPER(IF(OR(I357="a",I357="as"),E354,IF(OR(I357="b",I357="bs"),E358,)))</f>
      </c>
      <c r="K356" s="241"/>
      <c r="L356" s="139"/>
      <c r="M356" s="140"/>
      <c r="N356" s="139"/>
      <c r="O356" s="140"/>
      <c r="P356" s="139"/>
      <c r="Q356" s="141"/>
      <c r="R356" s="144"/>
    </row>
    <row r="357" spans="1:18" s="48" customFormat="1" ht="9" customHeight="1">
      <c r="A357" s="146"/>
      <c r="B357" s="146"/>
      <c r="C357" s="146"/>
      <c r="D357" s="150"/>
      <c r="E357" s="135"/>
      <c r="F357" s="135"/>
      <c r="G357" s="82"/>
      <c r="H357" s="135"/>
      <c r="I357" s="248"/>
      <c r="J357" s="139"/>
      <c r="K357" s="140"/>
      <c r="L357" s="139"/>
      <c r="M357" s="140"/>
      <c r="N357" s="140"/>
      <c r="O357" s="299"/>
      <c r="P357" s="240"/>
      <c r="Q357" s="252"/>
      <c r="R357" s="144"/>
    </row>
    <row r="358" spans="1:18" s="48" customFormat="1" ht="9" customHeight="1">
      <c r="A358" s="146"/>
      <c r="B358" s="146"/>
      <c r="C358" s="146"/>
      <c r="D358" s="150"/>
      <c r="E358" s="135"/>
      <c r="F358" s="135"/>
      <c r="G358" s="82"/>
      <c r="H358" s="135"/>
      <c r="I358" s="248"/>
      <c r="J358" s="139"/>
      <c r="K358" s="140"/>
      <c r="L358" s="139"/>
      <c r="M358" s="140"/>
      <c r="N358" s="140"/>
      <c r="O358" s="299"/>
      <c r="P358" s="240"/>
      <c r="Q358" s="252"/>
      <c r="R358" s="144"/>
    </row>
    <row r="359" spans="1:18" s="48" customFormat="1" ht="9" customHeight="1">
      <c r="A359" s="300"/>
      <c r="B359" s="135"/>
      <c r="C359" s="135"/>
      <c r="D359" s="202"/>
      <c r="E359" s="139"/>
      <c r="F359" s="139"/>
      <c r="H359" s="139"/>
      <c r="I359" s="248"/>
      <c r="J359" s="139"/>
      <c r="K359" s="140"/>
      <c r="L359" s="139"/>
      <c r="M359" s="140"/>
      <c r="N359" s="139"/>
      <c r="O359" s="140"/>
      <c r="P359" s="155"/>
      <c r="Q359" s="141"/>
      <c r="R359" s="144"/>
    </row>
    <row r="360" spans="1:18" s="48" customFormat="1" ht="9" customHeight="1">
      <c r="A360" s="146"/>
      <c r="B360" s="237"/>
      <c r="C360" s="237"/>
      <c r="D360" s="237"/>
      <c r="E360" s="139"/>
      <c r="F360" s="139"/>
      <c r="H360" s="139"/>
      <c r="I360" s="247"/>
      <c r="J360" s="134">
        <f>IF(I360="a",E359,IF(I360="b",E361,""))</f>
      </c>
      <c r="K360" s="140"/>
      <c r="L360" s="139"/>
      <c r="M360" s="140"/>
      <c r="N360" s="139"/>
      <c r="O360" s="140"/>
      <c r="P360" s="206"/>
      <c r="Q360" s="254"/>
      <c r="R360" s="144"/>
    </row>
    <row r="361" spans="1:18" s="48" customFormat="1" ht="9" customHeight="1">
      <c r="A361" s="146"/>
      <c r="B361" s="146"/>
      <c r="C361" s="146"/>
      <c r="D361" s="150"/>
      <c r="E361" s="135"/>
      <c r="F361" s="135"/>
      <c r="G361" s="82"/>
      <c r="H361" s="135"/>
      <c r="I361" s="299"/>
      <c r="J361" s="240">
        <f>UPPER(IF(OR(I362="a",I362="as"),E359,IF(OR(I362="b",I362="bs"),E363,)))</f>
      </c>
      <c r="K361" s="241"/>
      <c r="L361" s="139"/>
      <c r="M361" s="140"/>
      <c r="N361" s="139"/>
      <c r="O361" s="140"/>
      <c r="P361" s="139"/>
      <c r="Q361" s="141"/>
      <c r="R361" s="144"/>
    </row>
    <row r="362" spans="1:18" s="48" customFormat="1" ht="9" customHeight="1">
      <c r="A362" s="159" t="s">
        <v>11</v>
      </c>
      <c r="B362" s="160"/>
      <c r="C362" s="161"/>
      <c r="D362" s="162" t="s">
        <v>12</v>
      </c>
      <c r="E362" s="203" t="s">
        <v>48</v>
      </c>
      <c r="F362" s="163" t="s">
        <v>12</v>
      </c>
      <c r="G362" s="163" t="s">
        <v>48</v>
      </c>
      <c r="H362" s="283"/>
      <c r="I362" s="163" t="s">
        <v>12</v>
      </c>
      <c r="J362" s="203" t="s">
        <v>48</v>
      </c>
      <c r="K362" s="163" t="s">
        <v>12</v>
      </c>
      <c r="L362" s="163" t="s">
        <v>48</v>
      </c>
      <c r="M362" s="283"/>
      <c r="N362" s="301"/>
      <c r="O362" s="302"/>
      <c r="P362" s="301"/>
      <c r="Q362" s="303"/>
      <c r="R362" s="144"/>
    </row>
    <row r="363" spans="1:18" s="48" customFormat="1" ht="9" customHeight="1">
      <c r="A363" s="170" t="s">
        <v>16</v>
      </c>
      <c r="B363" s="169"/>
      <c r="C363" s="171">
        <f>C72</f>
        <v>0</v>
      </c>
      <c r="D363" s="173">
        <v>1</v>
      </c>
      <c r="E363" s="262" t="str">
        <f aca="true" t="shared" si="5" ref="E363:E370">E72</f>
        <v>КАЦНЕЛЬСОН</v>
      </c>
      <c r="F363" s="294" t="s">
        <v>25</v>
      </c>
      <c r="G363" s="294" t="str">
        <f aca="true" t="shared" si="6" ref="G363:G370">G72</f>
        <v>ГОЛЯДКИН</v>
      </c>
      <c r="H363" s="262"/>
      <c r="I363" s="263" t="s">
        <v>33</v>
      </c>
      <c r="J363" s="295" t="str">
        <f aca="true" t="shared" si="7" ref="J363:J370">J72</f>
        <v>БАШЛАКОВ</v>
      </c>
      <c r="K363" s="263" t="s">
        <v>37</v>
      </c>
      <c r="L363" s="263" t="str">
        <f aca="true" t="shared" si="8" ref="L363:L370">L72</f>
        <v>МАРКОВ</v>
      </c>
      <c r="M363" s="295"/>
      <c r="N363" s="176"/>
      <c r="O363" s="132"/>
      <c r="P363" s="24"/>
      <c r="Q363" s="179"/>
      <c r="R363" s="144"/>
    </row>
    <row r="364" spans="1:18" s="48" customFormat="1" ht="9" customHeight="1">
      <c r="A364" s="170" t="s">
        <v>18</v>
      </c>
      <c r="B364" s="169"/>
      <c r="C364" s="171">
        <f>C73</f>
        <v>0</v>
      </c>
      <c r="D364" s="173">
        <v>0</v>
      </c>
      <c r="E364" s="262" t="str">
        <f t="shared" si="5"/>
        <v>ЧЕРНЫШОВ</v>
      </c>
      <c r="F364" s="294">
        <v>0</v>
      </c>
      <c r="G364" s="294" t="str">
        <f t="shared" si="6"/>
        <v>КОВАЛЕНКО</v>
      </c>
      <c r="H364" s="262"/>
      <c r="I364" s="263">
        <v>0</v>
      </c>
      <c r="J364" s="295" t="str">
        <f t="shared" si="7"/>
        <v>РУДИН</v>
      </c>
      <c r="K364" s="263">
        <v>0</v>
      </c>
      <c r="L364" s="263" t="str">
        <f t="shared" si="8"/>
        <v>КРОЛЕНКО</v>
      </c>
      <c r="M364" s="295"/>
      <c r="N364" s="24"/>
      <c r="O364" s="132"/>
      <c r="P364" s="24"/>
      <c r="Q364" s="179"/>
      <c r="R364" s="144"/>
    </row>
    <row r="365" spans="1:18" s="48" customFormat="1" ht="9" customHeight="1">
      <c r="A365" s="183" t="s">
        <v>20</v>
      </c>
      <c r="B365" s="181"/>
      <c r="C365" s="184">
        <f>C74</f>
        <v>0</v>
      </c>
      <c r="D365" s="173">
        <v>2</v>
      </c>
      <c r="E365" s="262" t="str">
        <f t="shared" si="5"/>
        <v>ПЛОТНИКОВ</v>
      </c>
      <c r="F365" s="294" t="s">
        <v>26</v>
      </c>
      <c r="G365" s="294" t="str">
        <f t="shared" si="6"/>
        <v>КУДЫМА</v>
      </c>
      <c r="H365" s="262"/>
      <c r="I365" s="263" t="s">
        <v>34</v>
      </c>
      <c r="J365" s="295" t="str">
        <f t="shared" si="7"/>
        <v>БРАТИШКА</v>
      </c>
      <c r="K365" s="263" t="s">
        <v>38</v>
      </c>
      <c r="L365" s="263" t="str">
        <f t="shared" si="8"/>
        <v>ШИШКИН</v>
      </c>
      <c r="M365" s="295"/>
      <c r="N365" s="176"/>
      <c r="O365" s="132"/>
      <c r="P365" s="24"/>
      <c r="Q365" s="179"/>
      <c r="R365" s="144"/>
    </row>
    <row r="366" spans="1:18" s="48" customFormat="1" ht="9" customHeight="1">
      <c r="A366" s="185"/>
      <c r="B366" s="128"/>
      <c r="C366" s="186"/>
      <c r="D366" s="173">
        <v>0</v>
      </c>
      <c r="E366" s="262" t="str">
        <f t="shared" si="5"/>
        <v>ФЕДОРЧЕНКО</v>
      </c>
      <c r="F366" s="294">
        <v>0</v>
      </c>
      <c r="G366" s="294" t="str">
        <f t="shared" si="6"/>
        <v>ЗАРИЦКИЙ</v>
      </c>
      <c r="H366" s="262"/>
      <c r="I366" s="263">
        <v>0</v>
      </c>
      <c r="J366" s="295" t="str">
        <f t="shared" si="7"/>
        <v>НАЗАРЕНКО</v>
      </c>
      <c r="K366" s="263">
        <v>0</v>
      </c>
      <c r="L366" s="263" t="str">
        <f t="shared" si="8"/>
        <v>СИВОХИН</v>
      </c>
      <c r="M366" s="295"/>
      <c r="N366" s="24"/>
      <c r="O366" s="132"/>
      <c r="P366" s="24"/>
      <c r="Q366" s="179"/>
      <c r="R366" s="144"/>
    </row>
    <row r="367" spans="1:18" s="48" customFormat="1" ht="9" customHeight="1">
      <c r="A367" s="187" t="s">
        <v>24</v>
      </c>
      <c r="B367" s="188"/>
      <c r="C367" s="189"/>
      <c r="D367" s="173">
        <v>3</v>
      </c>
      <c r="E367" s="262" t="str">
        <f t="shared" si="5"/>
        <v>БОНДАРЧУК</v>
      </c>
      <c r="F367" s="294" t="s">
        <v>28</v>
      </c>
      <c r="G367" s="294" t="str">
        <f t="shared" si="6"/>
        <v>КУРЧЕНКО</v>
      </c>
      <c r="H367" s="262"/>
      <c r="I367" s="263" t="s">
        <v>35</v>
      </c>
      <c r="J367" s="295" t="str">
        <f t="shared" si="7"/>
        <v>ВОЛЬДРАТ</v>
      </c>
      <c r="K367" s="263" t="s">
        <v>39</v>
      </c>
      <c r="L367" s="263" t="str">
        <f t="shared" si="8"/>
        <v>ФРАСИНЮК</v>
      </c>
      <c r="M367" s="295"/>
      <c r="N367" s="24"/>
      <c r="O367" s="132"/>
      <c r="P367" s="24"/>
      <c r="Q367" s="179"/>
      <c r="R367" s="144"/>
    </row>
    <row r="368" spans="1:18" s="48" customFormat="1" ht="9" customHeight="1">
      <c r="A368" s="170" t="s">
        <v>16</v>
      </c>
      <c r="B368" s="169"/>
      <c r="C368" s="171">
        <f>C77</f>
        <v>0</v>
      </c>
      <c r="D368" s="173">
        <v>0</v>
      </c>
      <c r="E368" s="262" t="str">
        <f t="shared" si="5"/>
        <v>СТРИЖАК</v>
      </c>
      <c r="F368" s="294">
        <v>0</v>
      </c>
      <c r="G368" s="294" t="str">
        <f t="shared" si="6"/>
        <v>ЦАЛЬ</v>
      </c>
      <c r="H368" s="262"/>
      <c r="I368" s="263">
        <v>0</v>
      </c>
      <c r="J368" s="295" t="str">
        <f t="shared" si="7"/>
        <v>ХОХРИН</v>
      </c>
      <c r="K368" s="263">
        <v>0</v>
      </c>
      <c r="L368" s="263" t="str">
        <f t="shared" si="8"/>
        <v>СЛОВЦОВ</v>
      </c>
      <c r="M368" s="295"/>
      <c r="N368" s="176"/>
      <c r="O368" s="132"/>
      <c r="P368" s="24"/>
      <c r="Q368" s="179"/>
      <c r="R368" s="144"/>
    </row>
    <row r="369" spans="1:18" s="48" customFormat="1" ht="9" customHeight="1">
      <c r="A369" s="170" t="s">
        <v>27</v>
      </c>
      <c r="B369" s="169"/>
      <c r="C369" s="171">
        <f>C78</f>
        <v>0</v>
      </c>
      <c r="D369" s="173">
        <v>4</v>
      </c>
      <c r="E369" s="262" t="str">
        <f t="shared" si="5"/>
        <v>КОЗИМИР</v>
      </c>
      <c r="F369" s="294" t="s">
        <v>30</v>
      </c>
      <c r="G369" s="294" t="str">
        <f t="shared" si="6"/>
        <v>НЕМЦЕВ</v>
      </c>
      <c r="H369" s="262"/>
      <c r="I369" s="263" t="s">
        <v>36</v>
      </c>
      <c r="J369" s="295" t="str">
        <f t="shared" si="7"/>
        <v>ГАВРИЛОВ</v>
      </c>
      <c r="K369" s="263" t="s">
        <v>40</v>
      </c>
      <c r="L369" s="263" t="str">
        <f t="shared" si="8"/>
        <v>АНДРОСЮК</v>
      </c>
      <c r="M369" s="295"/>
      <c r="N369" s="24"/>
      <c r="O369" s="132"/>
      <c r="P369" s="24"/>
      <c r="Q369" s="179"/>
      <c r="R369" s="144"/>
    </row>
    <row r="370" spans="1:18" s="2" customFormat="1" ht="9" customHeight="1">
      <c r="A370" s="183" t="s">
        <v>29</v>
      </c>
      <c r="B370" s="181"/>
      <c r="C370" s="184">
        <f>C79</f>
        <v>0</v>
      </c>
      <c r="D370" s="194">
        <v>0</v>
      </c>
      <c r="E370" s="265" t="str">
        <f t="shared" si="5"/>
        <v>ТЕРЕНТЬЕВ</v>
      </c>
      <c r="F370" s="296">
        <v>0</v>
      </c>
      <c r="G370" s="296" t="str">
        <f t="shared" si="6"/>
        <v>ЗАБЛОЦКИЙ</v>
      </c>
      <c r="H370" s="265"/>
      <c r="I370" s="266">
        <v>0</v>
      </c>
      <c r="J370" s="297" t="str">
        <f t="shared" si="7"/>
        <v>КОВРИШКИН</v>
      </c>
      <c r="K370" s="266">
        <v>0</v>
      </c>
      <c r="L370" s="266" t="str">
        <f t="shared" si="8"/>
        <v>ЕВСЕЕВ</v>
      </c>
      <c r="M370" s="297"/>
      <c r="N370" s="304"/>
      <c r="O370" s="305"/>
      <c r="P370" s="304"/>
      <c r="Q370" s="306"/>
      <c r="R370" s="158"/>
    </row>
    <row r="371" spans="1:17" s="18" customFormat="1" ht="10.5" customHeight="1">
      <c r="A371" s="307"/>
      <c r="B371" s="24"/>
      <c r="C371" s="308"/>
      <c r="D371" s="199" t="s">
        <v>12</v>
      </c>
      <c r="E371" s="199" t="s">
        <v>13</v>
      </c>
      <c r="F371" s="309"/>
      <c r="G371" s="163" t="s">
        <v>14</v>
      </c>
      <c r="H371" s="283"/>
      <c r="I371" s="199" t="s">
        <v>12</v>
      </c>
      <c r="J371" s="199" t="s">
        <v>13</v>
      </c>
      <c r="K371" s="309"/>
      <c r="L371" s="199" t="s">
        <v>14</v>
      </c>
      <c r="M371" s="310"/>
      <c r="N371" s="166" t="str">
        <f>N71</f>
        <v>Draw date/time:</v>
      </c>
      <c r="O371" s="166"/>
      <c r="P371" s="311" t="str">
        <f>P71</f>
        <v>21:45  6 ИЮЛЯ</v>
      </c>
      <c r="Q371" s="312"/>
    </row>
    <row r="372" spans="1:17" s="18" customFormat="1" ht="9" customHeight="1">
      <c r="A372" s="313"/>
      <c r="B372" s="128"/>
      <c r="C372" s="186"/>
      <c r="D372" s="263" t="s">
        <v>17</v>
      </c>
      <c r="E372" s="169">
        <f aca="true" t="shared" si="9" ref="E372:E379">E147</f>
        <v>0</v>
      </c>
      <c r="F372" s="174"/>
      <c r="G372" s="169">
        <f aca="true" t="shared" si="10" ref="G372:H379">G147</f>
        <v>0</v>
      </c>
      <c r="H372" s="262">
        <f t="shared" si="10"/>
        <v>0</v>
      </c>
      <c r="I372" s="263" t="s">
        <v>25</v>
      </c>
      <c r="J372" s="169">
        <f aca="true" t="shared" si="11" ref="J372:J379">J147</f>
        <v>0</v>
      </c>
      <c r="K372" s="174"/>
      <c r="L372" s="169">
        <f aca="true" t="shared" si="12" ref="L372:L379">L147</f>
        <v>0</v>
      </c>
      <c r="M372" s="175"/>
      <c r="N372" s="177" t="s">
        <v>49</v>
      </c>
      <c r="O372" s="178"/>
      <c r="P372" s="178"/>
      <c r="Q372" s="179"/>
    </row>
    <row r="373" spans="1:17" s="18" customFormat="1" ht="9" customHeight="1">
      <c r="A373" s="313"/>
      <c r="B373" s="128"/>
      <c r="C373" s="186"/>
      <c r="D373" s="263"/>
      <c r="E373" s="169">
        <f t="shared" si="9"/>
        <v>0</v>
      </c>
      <c r="F373" s="174"/>
      <c r="G373" s="169">
        <f t="shared" si="10"/>
        <v>0</v>
      </c>
      <c r="H373" s="262">
        <f t="shared" si="10"/>
        <v>0</v>
      </c>
      <c r="I373" s="263">
        <v>0</v>
      </c>
      <c r="J373" s="169">
        <f t="shared" si="11"/>
        <v>0</v>
      </c>
      <c r="K373" s="174"/>
      <c r="L373" s="169">
        <f t="shared" si="12"/>
        <v>0</v>
      </c>
      <c r="M373" s="175"/>
      <c r="N373" s="181">
        <f>N73</f>
        <v>0</v>
      </c>
      <c r="O373" s="180"/>
      <c r="P373" s="181"/>
      <c r="Q373" s="182"/>
    </row>
    <row r="374" spans="1:17" s="18" customFormat="1" ht="9" customHeight="1">
      <c r="A374" s="313"/>
      <c r="B374" s="128"/>
      <c r="C374" s="186"/>
      <c r="D374" s="263" t="s">
        <v>19</v>
      </c>
      <c r="E374" s="169">
        <f t="shared" si="9"/>
        <v>0</v>
      </c>
      <c r="F374" s="174"/>
      <c r="G374" s="169">
        <f t="shared" si="10"/>
        <v>0</v>
      </c>
      <c r="H374" s="262">
        <f t="shared" si="10"/>
        <v>0</v>
      </c>
      <c r="I374" s="263" t="s">
        <v>26</v>
      </c>
      <c r="J374" s="169">
        <f t="shared" si="11"/>
        <v>0</v>
      </c>
      <c r="K374" s="174"/>
      <c r="L374" s="169">
        <f t="shared" si="12"/>
        <v>0</v>
      </c>
      <c r="M374" s="175"/>
      <c r="N374" s="177" t="s">
        <v>22</v>
      </c>
      <c r="O374" s="178"/>
      <c r="P374" s="178"/>
      <c r="Q374" s="179"/>
    </row>
    <row r="375" spans="1:17" s="18" customFormat="1" ht="9" customHeight="1">
      <c r="A375" s="185"/>
      <c r="B375" s="128"/>
      <c r="C375" s="186"/>
      <c r="D375" s="263"/>
      <c r="E375" s="169">
        <f t="shared" si="9"/>
        <v>0</v>
      </c>
      <c r="F375" s="174"/>
      <c r="G375" s="169">
        <f t="shared" si="10"/>
        <v>0</v>
      </c>
      <c r="H375" s="262">
        <f t="shared" si="10"/>
        <v>0</v>
      </c>
      <c r="I375" s="263">
        <v>0</v>
      </c>
      <c r="J375" s="169">
        <f t="shared" si="11"/>
        <v>0</v>
      </c>
      <c r="K375" s="174"/>
      <c r="L375" s="169">
        <f t="shared" si="12"/>
        <v>0</v>
      </c>
      <c r="M375" s="175"/>
      <c r="N375" s="169"/>
      <c r="O375" s="174"/>
      <c r="P375" s="169"/>
      <c r="Q375" s="175"/>
    </row>
    <row r="376" spans="1:17" s="18" customFormat="1" ht="9" customHeight="1">
      <c r="A376" s="307"/>
      <c r="B376" s="128"/>
      <c r="C376" s="186"/>
      <c r="D376" s="263" t="s">
        <v>21</v>
      </c>
      <c r="E376" s="169">
        <f t="shared" si="9"/>
        <v>0</v>
      </c>
      <c r="F376" s="174"/>
      <c r="G376" s="169">
        <f t="shared" si="10"/>
        <v>0</v>
      </c>
      <c r="H376" s="262">
        <f t="shared" si="10"/>
        <v>0</v>
      </c>
      <c r="I376" s="263" t="s">
        <v>28</v>
      </c>
      <c r="J376" s="169">
        <f t="shared" si="11"/>
        <v>0</v>
      </c>
      <c r="K376" s="174"/>
      <c r="L376" s="169">
        <f t="shared" si="12"/>
        <v>0</v>
      </c>
      <c r="M376" s="175"/>
      <c r="N376" s="181">
        <f>N76</f>
        <v>0</v>
      </c>
      <c r="O376" s="180"/>
      <c r="P376" s="181"/>
      <c r="Q376" s="182"/>
    </row>
    <row r="377" spans="1:17" s="18" customFormat="1" ht="9" customHeight="1">
      <c r="A377" s="313"/>
      <c r="B377" s="128"/>
      <c r="C377" s="186"/>
      <c r="D377" s="263"/>
      <c r="E377" s="169">
        <f t="shared" si="9"/>
        <v>0</v>
      </c>
      <c r="F377" s="174"/>
      <c r="G377" s="169">
        <f t="shared" si="10"/>
        <v>0</v>
      </c>
      <c r="H377" s="262">
        <f t="shared" si="10"/>
        <v>0</v>
      </c>
      <c r="I377" s="263">
        <v>0</v>
      </c>
      <c r="J377" s="169">
        <f t="shared" si="11"/>
        <v>0</v>
      </c>
      <c r="K377" s="174"/>
      <c r="L377" s="169">
        <f t="shared" si="12"/>
        <v>0</v>
      </c>
      <c r="M377" s="175"/>
      <c r="N377" s="177" t="s">
        <v>2</v>
      </c>
      <c r="O377" s="178"/>
      <c r="P377" s="178"/>
      <c r="Q377" s="179"/>
    </row>
    <row r="378" spans="1:17" s="18" customFormat="1" ht="9" customHeight="1">
      <c r="A378" s="313"/>
      <c r="B378" s="128"/>
      <c r="C378" s="186"/>
      <c r="D378" s="263" t="s">
        <v>23</v>
      </c>
      <c r="E378" s="169">
        <f t="shared" si="9"/>
        <v>0</v>
      </c>
      <c r="F378" s="174"/>
      <c r="G378" s="169">
        <f t="shared" si="10"/>
        <v>0</v>
      </c>
      <c r="H378" s="262">
        <f t="shared" si="10"/>
        <v>0</v>
      </c>
      <c r="I378" s="263" t="s">
        <v>30</v>
      </c>
      <c r="J378" s="169">
        <f t="shared" si="11"/>
        <v>0</v>
      </c>
      <c r="K378" s="174"/>
      <c r="L378" s="169">
        <f t="shared" si="12"/>
        <v>0</v>
      </c>
      <c r="M378" s="175"/>
      <c r="N378" s="169"/>
      <c r="O378" s="174"/>
      <c r="P378" s="169"/>
      <c r="Q378" s="175"/>
    </row>
    <row r="379" spans="1:17" s="18" customFormat="1" ht="9" customHeight="1">
      <c r="A379" s="314"/>
      <c r="B379" s="315"/>
      <c r="C379" s="200"/>
      <c r="D379" s="266"/>
      <c r="E379" s="181">
        <f t="shared" si="9"/>
        <v>0</v>
      </c>
      <c r="F379" s="180"/>
      <c r="G379" s="181">
        <f t="shared" si="10"/>
        <v>0</v>
      </c>
      <c r="H379" s="265">
        <f t="shared" si="10"/>
        <v>0</v>
      </c>
      <c r="I379" s="266">
        <v>0</v>
      </c>
      <c r="J379" s="181">
        <f t="shared" si="11"/>
        <v>0</v>
      </c>
      <c r="K379" s="180"/>
      <c r="L379" s="181">
        <f t="shared" si="12"/>
        <v>0</v>
      </c>
      <c r="M379" s="182"/>
      <c r="N379" s="181" t="str">
        <f>N79</f>
        <v>Евгений Зукин</v>
      </c>
      <c r="O379" s="180"/>
      <c r="P379" s="181"/>
      <c r="Q379" s="182"/>
    </row>
    <row r="380" ht="15.75" customHeight="1"/>
    <row r="381" ht="9" customHeight="1"/>
  </sheetData>
  <sheetProtection/>
  <mergeCells count="1">
    <mergeCell ref="A4:C4"/>
  </mergeCells>
  <conditionalFormatting sqref="D292 D280 D276 D288 D248 D331 D272 D268 D264 D260 D256 D252 D284">
    <cfRule type="expression" priority="1" dxfId="9" stopIfTrue="1">
      <formula>AND($D248&lt;5,$C248&gt;0)</formula>
    </cfRule>
  </conditionalFormatting>
  <conditionalFormatting sqref="D7 D11 D15 D19 D23 D27 D31 D35 D39 D43 D47 D51 D55 D59 D63 D67 D82 D86 D90 D94 D98 D102 D106 D110 D114 D118 D122 D126 D130 D134 D138 D142 D157 D161 D165 D169 D173 D177 D181 D185 D189 D193 D197 D201 D205 D209 D213 D217">
    <cfRule type="cellIs" priority="2" dxfId="8" operator="lessThan" stopIfTrue="1">
      <formula>17</formula>
    </cfRule>
  </conditionalFormatting>
  <conditionalFormatting sqref="J30 L22 N38 J62 J46 L54 J14 J105 L97 N113 J137 J121 L129 J89 J180 L172 N188 J212 J196 L204 J164 J255 L247 N263 J287 J271 L279 J239 J314 J330 L322 H10 H18 H26 H34 H42 H50 H58 H66 H85 H93 H101 H109 H117 H125 H133 H141 H160 H168 H176 H184 H192 H200 H208 H216 H235 H243 H251 H259 H267 H275 H283 H291 J345">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L13 L29 L45 L61 N21 N53 P37 J9 J17 J25 J33 J41 J49 J57 J65 L88 L104 L120 L136 N96 N128 P112 J84 J92 J100 J108 J116 J124 J132 J140 L163 L179 L195 L211 N171 N203 P187 J159 J167 J175 J183 J191 J199 J207 J215 L238 L254 L270 L286 N246 N278 P262 J234 J242 J250 J258 J266 J274 J282 J290 L313 L329 N321 J317 J325 J333 J309 L344 J348 J340">
    <cfRule type="expression" priority="6" dxfId="1" stopIfTrue="1">
      <formula>I10="as"</formula>
    </cfRule>
    <cfRule type="expression" priority="7" dxfId="1" stopIfTrue="1">
      <formula>I10="bs"</formula>
    </cfRule>
  </conditionalFormatting>
  <conditionalFormatting sqref="L14 L30 L46 L62 N22 N54 P38 J10 J18 J26 J34 J42 J50 J58 J66 L89 L105 L121 L137 N97 N129 P113 J85 J93 J101 J109 J117 J125 J133 J141 L164 L180 L196 L212 N172 N204 P188 J160 J168 J176 J184 J192 J200 J208 J216 L239 L255 L271 L287 N247 N279 P263 J235 J243 J251 J259 J267 J275 J283 J291 L314 L330 N322 J310 J318 J326 J334 L345 J349 J341">
    <cfRule type="expression" priority="8" dxfId="1" stopIfTrue="1">
      <formula>I10="as"</formula>
    </cfRule>
    <cfRule type="expression" priority="9" dxfId="1" stopIfTrue="1">
      <formula>I10="bs"</formula>
    </cfRule>
  </conditionalFormatting>
  <conditionalFormatting sqref="I10 I18 I26 I34 I42 I50 I58 I66 K62 K46 K30 K14 M22 M54 O38 I85 I93 I101 I109 I117 I125 I133 I141 K137 K121 K105 K89 M97 M129 O113 I160 I168 I176 I184 I192 I200 I208 I216 K212 K196 K180 K164 M172 M204 O188 I235 I243 I251 I259 I267 I275 I283 I291 K287 K271 K255 K239 M247 M279 O263 M322 K330 K314 K345">
    <cfRule type="expression" priority="10" dxfId="0" stopIfTrue="1">
      <formula>$N$1="CU"</formula>
    </cfRule>
  </conditionalFormatting>
  <dataValidations count="1">
    <dataValidation type="list" allowBlank="1" showInputMessage="1" sqref="J62 J46 L54 N38 J30 L22 J14 J137 J121 L129 N113 J105 L97 J89 J212 J196 L204 N188 J180 L172 J164 J287 J271 L279 N263 J255 L247 J239 J314 J330 L322 H10 H18 H26 H34 H42 H50 H58 H66 H85 H93 H101 H109 H117 H125 H133 H141 H160 H168 H176 H184 H192 H200 H208 H216 H235 H243 H251 H259 H267 H275 H283 H291 J345">
      <formula1>$T$7:$T$16</formula1>
    </dataValidation>
  </dataValidations>
  <printOptions horizontalCentered="1"/>
  <pageMargins left="0.35" right="0.35" top="0.39" bottom="0.39" header="0" footer="0"/>
  <pageSetup horizontalDpi="300" verticalDpi="300" orientation="portrait" paperSize="9" r:id="rId3"/>
  <rowBreaks count="5" manualBreakCount="5">
    <brk id="79" max="255" man="1"/>
    <brk id="154" max="255" man="1"/>
    <brk id="229" max="255" man="1"/>
    <brk id="304" max="255" man="1"/>
    <brk id="379" max="255" man="1"/>
  </rowBreaks>
  <legacyDrawing r:id="rId2"/>
</worksheet>
</file>

<file path=xl/worksheets/sheet11.xml><?xml version="1.0" encoding="utf-8"?>
<worksheet xmlns="http://schemas.openxmlformats.org/spreadsheetml/2006/main" xmlns:r="http://schemas.openxmlformats.org/officeDocument/2006/relationships">
  <sheetPr codeName="Sheet52">
    <pageSetUpPr fitToPage="1"/>
  </sheetPr>
  <dimension ref="A1:K55"/>
  <sheetViews>
    <sheetView showGridLines="0" showZeros="0" tabSelected="1" zoomScale="86" zoomScaleNormal="86" zoomScalePageLayoutView="0" workbookViewId="0" topLeftCell="A34">
      <selection activeCell="L41" sqref="L41"/>
    </sheetView>
  </sheetViews>
  <sheetFormatPr defaultColWidth="9.140625" defaultRowHeight="12.75"/>
  <cols>
    <col min="1" max="1" width="10.28125" style="0" customWidth="1"/>
    <col min="2" max="11" width="16.00390625" style="0" customWidth="1"/>
  </cols>
  <sheetData>
    <row r="1" spans="1:11" ht="13.5" thickBot="1">
      <c r="A1" s="316"/>
      <c r="B1" s="32"/>
      <c r="C1" s="317"/>
      <c r="D1" s="318"/>
      <c r="E1" s="319"/>
      <c r="F1" s="318" t="s">
        <v>103</v>
      </c>
      <c r="G1" s="47"/>
      <c r="H1" s="47"/>
      <c r="I1" s="47"/>
      <c r="J1" s="47"/>
      <c r="K1" s="47"/>
    </row>
    <row r="2" spans="1:11" ht="24">
      <c r="A2" s="73" t="str">
        <f>Подготовка!$A$6</f>
        <v>UFC OPEN 2007</v>
      </c>
      <c r="B2" s="74"/>
      <c r="C2" s="119"/>
      <c r="D2" s="75"/>
      <c r="E2" s="75"/>
      <c r="F2" s="336" t="s">
        <v>229</v>
      </c>
      <c r="G2" s="337"/>
      <c r="H2" s="119"/>
      <c r="I2" s="119"/>
      <c r="J2" s="119"/>
      <c r="K2" s="119"/>
    </row>
    <row r="3" spans="1:11" ht="15.75" thickBot="1">
      <c r="A3" s="77">
        <f>Подготовка!$A$8</f>
        <v>0</v>
      </c>
      <c r="B3" s="77"/>
      <c r="C3" s="120"/>
      <c r="D3" s="77" t="s">
        <v>104</v>
      </c>
      <c r="E3" s="75"/>
      <c r="F3" s="338" t="s">
        <v>230</v>
      </c>
      <c r="G3" s="339"/>
      <c r="H3" s="92"/>
      <c r="I3" s="92"/>
      <c r="J3" s="92"/>
      <c r="K3" s="92"/>
    </row>
    <row r="4" spans="1:11" s="2" customFormat="1" ht="12.75">
      <c r="A4" s="60" t="s">
        <v>66</v>
      </c>
      <c r="B4" s="60"/>
      <c r="C4" s="60" t="s">
        <v>63</v>
      </c>
      <c r="D4" s="60"/>
      <c r="E4" s="60"/>
      <c r="F4" s="60"/>
      <c r="G4" s="60"/>
      <c r="H4" s="60"/>
      <c r="I4" s="61"/>
      <c r="J4" s="60"/>
      <c r="K4" s="61"/>
    </row>
    <row r="5" spans="1:11" s="2" customFormat="1" ht="16.5" customHeight="1" thickBot="1">
      <c r="A5" s="78" t="str">
        <f>Подготовка!$A$10</f>
        <v>6-8 июля 2007</v>
      </c>
      <c r="B5" s="125"/>
      <c r="C5" s="125" t="str">
        <f>Подготовка!$C$10</f>
        <v>Селена, Черкассы</v>
      </c>
      <c r="D5" s="125"/>
      <c r="E5" s="125">
        <f>Подготовка!$D$10</f>
        <v>0</v>
      </c>
      <c r="F5" s="94">
        <f>Подготовка!$C$12</f>
        <v>0</v>
      </c>
      <c r="G5" s="127"/>
      <c r="H5" s="125"/>
      <c r="I5" s="493" t="s">
        <v>285</v>
      </c>
      <c r="J5" s="493"/>
      <c r="K5" s="493"/>
    </row>
    <row r="6" spans="1:11" s="322" customFormat="1" ht="17.25">
      <c r="A6" s="340"/>
      <c r="B6" s="323" t="s">
        <v>88</v>
      </c>
      <c r="C6" s="323" t="s">
        <v>89</v>
      </c>
      <c r="D6" s="323" t="s">
        <v>90</v>
      </c>
      <c r="E6" s="323" t="s">
        <v>91</v>
      </c>
      <c r="F6" s="323" t="s">
        <v>105</v>
      </c>
      <c r="G6" s="323" t="s">
        <v>106</v>
      </c>
      <c r="H6" s="323" t="s">
        <v>107</v>
      </c>
      <c r="I6" s="323" t="s">
        <v>88</v>
      </c>
      <c r="J6" s="323" t="s">
        <v>89</v>
      </c>
      <c r="K6" s="323" t="s">
        <v>90</v>
      </c>
    </row>
    <row r="7" spans="1:11" s="38" customFormat="1" ht="10.5" customHeight="1">
      <c r="A7" s="324"/>
      <c r="B7" s="434" t="s">
        <v>231</v>
      </c>
      <c r="C7" s="439" t="s">
        <v>231</v>
      </c>
      <c r="D7" s="439" t="s">
        <v>231</v>
      </c>
      <c r="E7" s="439" t="s">
        <v>231</v>
      </c>
      <c r="F7" s="439" t="s">
        <v>231</v>
      </c>
      <c r="G7" s="439" t="s">
        <v>231</v>
      </c>
      <c r="H7" s="439" t="s">
        <v>231</v>
      </c>
      <c r="I7" s="341" t="s">
        <v>231</v>
      </c>
      <c r="J7" s="341" t="s">
        <v>231</v>
      </c>
      <c r="K7" s="341" t="s">
        <v>231</v>
      </c>
    </row>
    <row r="8" spans="1:11" s="2" customFormat="1" ht="10.5" customHeight="1">
      <c r="A8" s="325" t="s">
        <v>94</v>
      </c>
      <c r="B8" s="435" t="s">
        <v>141</v>
      </c>
      <c r="C8" s="343" t="s">
        <v>136</v>
      </c>
      <c r="D8" s="343" t="s">
        <v>178</v>
      </c>
      <c r="E8" s="343" t="s">
        <v>138</v>
      </c>
      <c r="F8" s="343" t="s">
        <v>174</v>
      </c>
      <c r="G8" s="343" t="s">
        <v>181</v>
      </c>
      <c r="H8" s="343" t="s">
        <v>190</v>
      </c>
      <c r="I8" s="343"/>
      <c r="J8" s="343"/>
      <c r="K8" s="344"/>
    </row>
    <row r="9" spans="1:11" s="2" customFormat="1" ht="10.5" customHeight="1">
      <c r="A9" s="326"/>
      <c r="B9" s="435" t="s">
        <v>166</v>
      </c>
      <c r="C9" s="343" t="s">
        <v>162</v>
      </c>
      <c r="D9" s="343" t="s">
        <v>204</v>
      </c>
      <c r="E9" s="343" t="s">
        <v>137</v>
      </c>
      <c r="F9" s="343" t="s">
        <v>200</v>
      </c>
      <c r="G9" s="343" t="s">
        <v>207</v>
      </c>
      <c r="H9" s="343" t="s">
        <v>216</v>
      </c>
      <c r="I9" s="343"/>
      <c r="J9" s="343"/>
      <c r="K9" s="344"/>
    </row>
    <row r="10" spans="1:11" s="18" customFormat="1" ht="10.5" customHeight="1">
      <c r="A10" s="326"/>
      <c r="B10" s="436" t="s">
        <v>59</v>
      </c>
      <c r="C10" s="345" t="s">
        <v>59</v>
      </c>
      <c r="D10" s="345" t="s">
        <v>59</v>
      </c>
      <c r="E10" s="345" t="s">
        <v>59</v>
      </c>
      <c r="F10" s="345" t="s">
        <v>59</v>
      </c>
      <c r="G10" s="345" t="s">
        <v>59</v>
      </c>
      <c r="H10" s="345" t="s">
        <v>59</v>
      </c>
      <c r="I10" s="345" t="s">
        <v>59</v>
      </c>
      <c r="J10" s="345" t="s">
        <v>59</v>
      </c>
      <c r="K10" s="346" t="s">
        <v>59</v>
      </c>
    </row>
    <row r="11" spans="1:11" s="2" customFormat="1" ht="10.5" customHeight="1">
      <c r="A11" s="326"/>
      <c r="B11" s="435" t="s">
        <v>192</v>
      </c>
      <c r="C11" s="343" t="s">
        <v>188</v>
      </c>
      <c r="D11" s="343" t="s">
        <v>135</v>
      </c>
      <c r="E11" s="343" t="s">
        <v>175</v>
      </c>
      <c r="F11" s="343" t="s">
        <v>173</v>
      </c>
      <c r="G11" s="343" t="s">
        <v>232</v>
      </c>
      <c r="H11" s="343" t="s">
        <v>194</v>
      </c>
      <c r="I11" s="343"/>
      <c r="J11" s="343"/>
      <c r="K11" s="344"/>
    </row>
    <row r="12" spans="1:11" s="2" customFormat="1" ht="10.5" customHeight="1">
      <c r="A12" s="326"/>
      <c r="B12" s="435" t="s">
        <v>218</v>
      </c>
      <c r="C12" s="343" t="s">
        <v>214</v>
      </c>
      <c r="D12" s="343" t="s">
        <v>161</v>
      </c>
      <c r="E12" s="343" t="s">
        <v>201</v>
      </c>
      <c r="F12" s="343" t="s">
        <v>199</v>
      </c>
      <c r="G12" s="343" t="s">
        <v>212</v>
      </c>
      <c r="H12" s="343" t="s">
        <v>220</v>
      </c>
      <c r="I12" s="343"/>
      <c r="J12" s="343"/>
      <c r="K12" s="344"/>
    </row>
    <row r="13" spans="1:11" s="86" customFormat="1" ht="10.5" customHeight="1">
      <c r="A13" s="347"/>
      <c r="B13" s="437"/>
      <c r="C13" s="348"/>
      <c r="D13" s="348"/>
      <c r="E13" s="348"/>
      <c r="F13" s="348"/>
      <c r="G13" s="348"/>
      <c r="H13" s="348"/>
      <c r="I13" s="348"/>
      <c r="J13" s="348"/>
      <c r="K13" s="349"/>
    </row>
    <row r="14" spans="1:11" s="86" customFormat="1" ht="10.5" customHeight="1">
      <c r="A14" s="324"/>
      <c r="B14" s="438" t="s">
        <v>93</v>
      </c>
      <c r="C14" s="341" t="s">
        <v>93</v>
      </c>
      <c r="D14" s="341" t="s">
        <v>93</v>
      </c>
      <c r="E14" s="341" t="s">
        <v>93</v>
      </c>
      <c r="F14" s="341" t="s">
        <v>93</v>
      </c>
      <c r="G14" s="341" t="s">
        <v>93</v>
      </c>
      <c r="H14" s="341" t="s">
        <v>93</v>
      </c>
      <c r="I14" s="439" t="s">
        <v>93</v>
      </c>
      <c r="J14" s="341" t="s">
        <v>93</v>
      </c>
      <c r="K14" s="341" t="s">
        <v>93</v>
      </c>
    </row>
    <row r="15" spans="1:11" s="2" customFormat="1" ht="10.5" customHeight="1">
      <c r="A15" s="325" t="s">
        <v>95</v>
      </c>
      <c r="B15" s="435" t="s">
        <v>142</v>
      </c>
      <c r="C15" s="343" t="s">
        <v>195</v>
      </c>
      <c r="D15" s="343" t="s">
        <v>177</v>
      </c>
      <c r="E15" s="343" t="s">
        <v>132</v>
      </c>
      <c r="F15" s="343" t="s">
        <v>176</v>
      </c>
      <c r="G15" s="343" t="s">
        <v>144</v>
      </c>
      <c r="H15" s="343" t="s">
        <v>143</v>
      </c>
      <c r="I15" s="343"/>
      <c r="J15" s="343"/>
      <c r="K15" s="344"/>
    </row>
    <row r="16" spans="1:11" s="2" customFormat="1" ht="10.5" customHeight="1">
      <c r="A16" s="326"/>
      <c r="B16" s="435" t="s">
        <v>167</v>
      </c>
      <c r="C16" s="343" t="s">
        <v>221</v>
      </c>
      <c r="D16" s="343" t="s">
        <v>203</v>
      </c>
      <c r="E16" s="343" t="s">
        <v>158</v>
      </c>
      <c r="F16" s="343" t="s">
        <v>202</v>
      </c>
      <c r="G16" s="343" t="s">
        <v>169</v>
      </c>
      <c r="H16" s="343" t="s">
        <v>233</v>
      </c>
      <c r="I16" s="343"/>
      <c r="J16" s="343"/>
      <c r="K16" s="344"/>
    </row>
    <row r="17" spans="1:11" s="18" customFormat="1" ht="10.5" customHeight="1">
      <c r="A17" s="326"/>
      <c r="B17" s="436" t="s">
        <v>59</v>
      </c>
      <c r="C17" s="345" t="s">
        <v>59</v>
      </c>
      <c r="D17" s="345" t="s">
        <v>59</v>
      </c>
      <c r="E17" s="345" t="s">
        <v>59</v>
      </c>
      <c r="F17" s="345" t="s">
        <v>59</v>
      </c>
      <c r="G17" s="345" t="s">
        <v>59</v>
      </c>
      <c r="H17" s="345" t="s">
        <v>59</v>
      </c>
      <c r="I17" s="345" t="s">
        <v>59</v>
      </c>
      <c r="J17" s="345" t="s">
        <v>59</v>
      </c>
      <c r="K17" s="346" t="s">
        <v>59</v>
      </c>
    </row>
    <row r="18" spans="1:11" s="2" customFormat="1" ht="10.5" customHeight="1">
      <c r="A18" s="326"/>
      <c r="B18" s="435" t="s">
        <v>191</v>
      </c>
      <c r="C18" s="343" t="s">
        <v>189</v>
      </c>
      <c r="D18" s="343" t="s">
        <v>183</v>
      </c>
      <c r="E18" s="343" t="s">
        <v>180</v>
      </c>
      <c r="F18" s="343" t="s">
        <v>133</v>
      </c>
      <c r="G18" s="343" t="s">
        <v>182</v>
      </c>
      <c r="H18" s="343" t="s">
        <v>171</v>
      </c>
      <c r="I18" s="343"/>
      <c r="J18" s="343"/>
      <c r="K18" s="344"/>
    </row>
    <row r="19" spans="1:11" s="2" customFormat="1" ht="10.5" customHeight="1">
      <c r="A19" s="326"/>
      <c r="B19" s="435" t="s">
        <v>217</v>
      </c>
      <c r="C19" s="343" t="s">
        <v>215</v>
      </c>
      <c r="D19" s="343" t="s">
        <v>209</v>
      </c>
      <c r="E19" s="343" t="s">
        <v>206</v>
      </c>
      <c r="F19" s="343" t="s">
        <v>159</v>
      </c>
      <c r="G19" s="343" t="s">
        <v>208</v>
      </c>
      <c r="H19" s="343" t="s">
        <v>197</v>
      </c>
      <c r="I19" s="343"/>
      <c r="J19" s="343"/>
      <c r="K19" s="344"/>
    </row>
    <row r="20" spans="1:11" s="2" customFormat="1" ht="10.5" customHeight="1">
      <c r="A20" s="347"/>
      <c r="B20" s="437"/>
      <c r="C20" s="348"/>
      <c r="D20" s="348"/>
      <c r="E20" s="348"/>
      <c r="F20" s="348"/>
      <c r="G20" s="348"/>
      <c r="H20" s="348"/>
      <c r="I20" s="348"/>
      <c r="J20" s="348"/>
      <c r="K20" s="349"/>
    </row>
    <row r="21" spans="1:11" s="86" customFormat="1" ht="10.5" customHeight="1">
      <c r="A21" s="324"/>
      <c r="B21" s="440" t="s">
        <v>234</v>
      </c>
      <c r="C21" s="342" t="s">
        <v>234</v>
      </c>
      <c r="D21" s="342" t="s">
        <v>234</v>
      </c>
      <c r="E21" s="342" t="s">
        <v>234</v>
      </c>
      <c r="F21" s="342" t="s">
        <v>234</v>
      </c>
      <c r="G21" s="342" t="s">
        <v>234</v>
      </c>
      <c r="H21" s="341" t="s">
        <v>234</v>
      </c>
      <c r="I21" s="341" t="s">
        <v>93</v>
      </c>
      <c r="J21" s="342" t="s">
        <v>93</v>
      </c>
      <c r="K21" s="342" t="s">
        <v>93</v>
      </c>
    </row>
    <row r="22" spans="1:11" s="2" customFormat="1" ht="10.5" customHeight="1">
      <c r="A22" s="325" t="s">
        <v>96</v>
      </c>
      <c r="B22" s="435" t="s">
        <v>137</v>
      </c>
      <c r="C22" s="343" t="s">
        <v>196</v>
      </c>
      <c r="D22" s="343" t="s">
        <v>139</v>
      </c>
      <c r="E22" s="343" t="s">
        <v>134</v>
      </c>
      <c r="F22" s="343" t="s">
        <v>140</v>
      </c>
      <c r="G22" s="343" t="s">
        <v>145</v>
      </c>
      <c r="H22" s="343" t="s">
        <v>120</v>
      </c>
      <c r="I22" s="343"/>
      <c r="J22" s="343"/>
      <c r="K22" s="344"/>
    </row>
    <row r="23" spans="1:11" s="2" customFormat="1" ht="10.5" customHeight="1">
      <c r="A23" s="326"/>
      <c r="B23" s="435" t="s">
        <v>163</v>
      </c>
      <c r="C23" s="343" t="s">
        <v>222</v>
      </c>
      <c r="D23" s="343" t="s">
        <v>164</v>
      </c>
      <c r="E23" s="343" t="s">
        <v>160</v>
      </c>
      <c r="F23" s="343" t="s">
        <v>165</v>
      </c>
      <c r="G23" s="343" t="s">
        <v>170</v>
      </c>
      <c r="H23" s="343" t="s">
        <v>146</v>
      </c>
      <c r="I23" s="343"/>
      <c r="J23" s="343"/>
      <c r="K23" s="344"/>
    </row>
    <row r="24" spans="1:11" s="18" customFormat="1" ht="10.5" customHeight="1">
      <c r="A24" s="326"/>
      <c r="B24" s="436" t="s">
        <v>59</v>
      </c>
      <c r="C24" s="345" t="s">
        <v>59</v>
      </c>
      <c r="D24" s="345" t="s">
        <v>59</v>
      </c>
      <c r="E24" s="345" t="s">
        <v>59</v>
      </c>
      <c r="F24" s="345" t="s">
        <v>59</v>
      </c>
      <c r="G24" s="345" t="s">
        <v>59</v>
      </c>
      <c r="H24" s="345" t="s">
        <v>59</v>
      </c>
      <c r="I24" s="345" t="s">
        <v>59</v>
      </c>
      <c r="J24" s="345" t="s">
        <v>59</v>
      </c>
      <c r="K24" s="346" t="s">
        <v>59</v>
      </c>
    </row>
    <row r="25" spans="1:11" s="2" customFormat="1" ht="10.5" customHeight="1">
      <c r="A25" s="326"/>
      <c r="B25" s="435" t="s">
        <v>193</v>
      </c>
      <c r="C25" s="343" t="s">
        <v>172</v>
      </c>
      <c r="D25" s="343" t="s">
        <v>185</v>
      </c>
      <c r="E25" s="343" t="s">
        <v>187</v>
      </c>
      <c r="F25" s="343" t="s">
        <v>179</v>
      </c>
      <c r="G25" s="343" t="s">
        <v>184</v>
      </c>
      <c r="H25" s="343"/>
      <c r="I25" s="343"/>
      <c r="J25" s="343"/>
      <c r="K25" s="344"/>
    </row>
    <row r="26" spans="1:11" s="2" customFormat="1" ht="10.5" customHeight="1">
      <c r="A26" s="326"/>
      <c r="B26" s="435" t="s">
        <v>219</v>
      </c>
      <c r="C26" s="343" t="s">
        <v>198</v>
      </c>
      <c r="D26" s="343" t="s">
        <v>211</v>
      </c>
      <c r="E26" s="343" t="s">
        <v>213</v>
      </c>
      <c r="F26" s="343" t="s">
        <v>205</v>
      </c>
      <c r="G26" s="343" t="s">
        <v>210</v>
      </c>
      <c r="H26" s="343"/>
      <c r="I26" s="343"/>
      <c r="J26" s="343"/>
      <c r="K26" s="344"/>
    </row>
    <row r="27" spans="1:11" s="2" customFormat="1" ht="10.5" customHeight="1">
      <c r="A27" s="347"/>
      <c r="B27" s="437"/>
      <c r="C27" s="348"/>
      <c r="D27" s="348"/>
      <c r="E27" s="348"/>
      <c r="F27" s="348"/>
      <c r="G27" s="348"/>
      <c r="H27" s="348"/>
      <c r="I27" s="348"/>
      <c r="J27" s="348"/>
      <c r="K27" s="349"/>
    </row>
    <row r="28" spans="1:11" s="86" customFormat="1" ht="10.5" customHeight="1">
      <c r="A28" s="324"/>
      <c r="B28" s="440" t="s">
        <v>93</v>
      </c>
      <c r="C28" s="342" t="s">
        <v>93</v>
      </c>
      <c r="D28" s="342" t="s">
        <v>93</v>
      </c>
      <c r="E28" s="342" t="s">
        <v>93</v>
      </c>
      <c r="F28" s="342" t="s">
        <v>93</v>
      </c>
      <c r="G28" s="342" t="s">
        <v>93</v>
      </c>
      <c r="H28" s="341" t="s">
        <v>93</v>
      </c>
      <c r="I28" s="341" t="s">
        <v>289</v>
      </c>
      <c r="J28" s="341" t="s">
        <v>289</v>
      </c>
      <c r="K28" s="341" t="s">
        <v>289</v>
      </c>
    </row>
    <row r="29" spans="1:11" s="2" customFormat="1" ht="10.5" customHeight="1">
      <c r="A29" s="325" t="s">
        <v>97</v>
      </c>
      <c r="B29" s="435" t="s">
        <v>130</v>
      </c>
      <c r="C29" s="343" t="s">
        <v>125</v>
      </c>
      <c r="D29" s="343" t="s">
        <v>128</v>
      </c>
      <c r="E29" s="343" t="s">
        <v>127</v>
      </c>
      <c r="F29" s="343" t="s">
        <v>126</v>
      </c>
      <c r="G29" s="343" t="s">
        <v>129</v>
      </c>
      <c r="H29" s="343" t="s">
        <v>123</v>
      </c>
      <c r="I29" s="343" t="s">
        <v>137</v>
      </c>
      <c r="J29" s="343" t="s">
        <v>255</v>
      </c>
      <c r="K29" s="344" t="s">
        <v>259</v>
      </c>
    </row>
    <row r="30" spans="1:11" s="2" customFormat="1" ht="10.5" customHeight="1">
      <c r="A30" s="326"/>
      <c r="B30" s="435" t="s">
        <v>156</v>
      </c>
      <c r="C30" s="343" t="s">
        <v>151</v>
      </c>
      <c r="D30" s="343" t="s">
        <v>154</v>
      </c>
      <c r="E30" s="343" t="s">
        <v>153</v>
      </c>
      <c r="F30" s="343" t="s">
        <v>152</v>
      </c>
      <c r="G30" s="343" t="s">
        <v>155</v>
      </c>
      <c r="H30" s="343" t="s">
        <v>149</v>
      </c>
      <c r="I30" s="343" t="s">
        <v>252</v>
      </c>
      <c r="J30" s="343" t="s">
        <v>256</v>
      </c>
      <c r="K30" s="344" t="s">
        <v>260</v>
      </c>
    </row>
    <row r="31" spans="1:11" s="18" customFormat="1" ht="10.5" customHeight="1">
      <c r="A31" s="326"/>
      <c r="B31" s="436" t="s">
        <v>59</v>
      </c>
      <c r="C31" s="345" t="s">
        <v>59</v>
      </c>
      <c r="D31" s="345" t="s">
        <v>59</v>
      </c>
      <c r="E31" s="345" t="s">
        <v>59</v>
      </c>
      <c r="F31" s="345" t="s">
        <v>59</v>
      </c>
      <c r="G31" s="345" t="s">
        <v>59</v>
      </c>
      <c r="H31" s="345" t="s">
        <v>59</v>
      </c>
      <c r="I31" s="345" t="s">
        <v>59</v>
      </c>
      <c r="J31" s="345" t="s">
        <v>59</v>
      </c>
      <c r="K31" s="346" t="s">
        <v>59</v>
      </c>
    </row>
    <row r="32" spans="1:11" s="2" customFormat="1" ht="10.5" customHeight="1">
      <c r="A32" s="326"/>
      <c r="B32" s="435" t="s">
        <v>222</v>
      </c>
      <c r="C32" s="343" t="s">
        <v>138</v>
      </c>
      <c r="D32" s="343" t="s">
        <v>181</v>
      </c>
      <c r="E32" s="343" t="s">
        <v>190</v>
      </c>
      <c r="F32" s="343" t="s">
        <v>142</v>
      </c>
      <c r="G32" s="343" t="s">
        <v>189</v>
      </c>
      <c r="H32" s="343" t="s">
        <v>144</v>
      </c>
      <c r="I32" s="343" t="s">
        <v>253</v>
      </c>
      <c r="J32" s="343" t="s">
        <v>257</v>
      </c>
      <c r="K32" s="344" t="s">
        <v>246</v>
      </c>
    </row>
    <row r="33" spans="1:11" s="2" customFormat="1" ht="10.5" customHeight="1">
      <c r="A33" s="326"/>
      <c r="B33" s="435" t="s">
        <v>196</v>
      </c>
      <c r="C33" s="343" t="s">
        <v>137</v>
      </c>
      <c r="D33" s="343" t="s">
        <v>207</v>
      </c>
      <c r="E33" s="343" t="s">
        <v>216</v>
      </c>
      <c r="F33" s="343" t="s">
        <v>167</v>
      </c>
      <c r="G33" s="343" t="s">
        <v>215</v>
      </c>
      <c r="H33" s="343" t="s">
        <v>169</v>
      </c>
      <c r="I33" s="343" t="s">
        <v>254</v>
      </c>
      <c r="J33" s="343" t="s">
        <v>258</v>
      </c>
      <c r="K33" s="344" t="s">
        <v>247</v>
      </c>
    </row>
    <row r="34" spans="1:11" s="2" customFormat="1" ht="10.5" customHeight="1">
      <c r="A34" s="347"/>
      <c r="B34" s="437"/>
      <c r="C34" s="348"/>
      <c r="D34" s="348"/>
      <c r="E34" s="348"/>
      <c r="F34" s="348"/>
      <c r="G34" s="348"/>
      <c r="H34" s="348"/>
      <c r="I34" s="348"/>
      <c r="J34" s="348"/>
      <c r="K34" s="349"/>
    </row>
    <row r="35" spans="1:11" s="86" customFormat="1" ht="10.5" customHeight="1">
      <c r="A35" s="324"/>
      <c r="B35" s="440" t="s">
        <v>93</v>
      </c>
      <c r="C35" s="342" t="s">
        <v>93</v>
      </c>
      <c r="D35" s="342" t="s">
        <v>93</v>
      </c>
      <c r="E35" s="342" t="s">
        <v>93</v>
      </c>
      <c r="F35" s="342" t="s">
        <v>93</v>
      </c>
      <c r="G35" s="342" t="s">
        <v>93</v>
      </c>
      <c r="H35" s="341" t="s">
        <v>93</v>
      </c>
      <c r="I35" s="341" t="s">
        <v>93</v>
      </c>
      <c r="J35" s="342" t="s">
        <v>93</v>
      </c>
      <c r="K35" s="342" t="s">
        <v>93</v>
      </c>
    </row>
    <row r="36" spans="1:11" s="2" customFormat="1" ht="10.5" customHeight="1">
      <c r="A36" s="325" t="s">
        <v>98</v>
      </c>
      <c r="B36" s="435" t="s">
        <v>122</v>
      </c>
      <c r="C36" s="343" t="s">
        <v>124</v>
      </c>
      <c r="D36" s="343" t="s">
        <v>131</v>
      </c>
      <c r="E36" s="343" t="s">
        <v>121</v>
      </c>
      <c r="F36" s="343" t="s">
        <v>135</v>
      </c>
      <c r="G36" s="343" t="s">
        <v>139</v>
      </c>
      <c r="H36" s="343" t="s">
        <v>132</v>
      </c>
      <c r="I36" s="343" t="s">
        <v>261</v>
      </c>
      <c r="J36" s="343" t="s">
        <v>265</v>
      </c>
      <c r="K36" s="344" t="s">
        <v>269</v>
      </c>
    </row>
    <row r="37" spans="1:11" s="2" customFormat="1" ht="10.5" customHeight="1">
      <c r="A37" s="326"/>
      <c r="B37" s="435" t="s">
        <v>148</v>
      </c>
      <c r="C37" s="343" t="s">
        <v>150</v>
      </c>
      <c r="D37" s="343" t="s">
        <v>157</v>
      </c>
      <c r="E37" s="343" t="s">
        <v>147</v>
      </c>
      <c r="F37" s="343" t="s">
        <v>161</v>
      </c>
      <c r="G37" s="343" t="s">
        <v>164</v>
      </c>
      <c r="H37" s="343" t="s">
        <v>158</v>
      </c>
      <c r="I37" s="343" t="s">
        <v>262</v>
      </c>
      <c r="J37" s="343" t="s">
        <v>266</v>
      </c>
      <c r="K37" s="344" t="s">
        <v>270</v>
      </c>
    </row>
    <row r="38" spans="1:11" s="18" customFormat="1" ht="10.5" customHeight="1">
      <c r="A38" s="326"/>
      <c r="B38" s="436" t="s">
        <v>59</v>
      </c>
      <c r="C38" s="345" t="s">
        <v>59</v>
      </c>
      <c r="D38" s="345" t="s">
        <v>59</v>
      </c>
      <c r="E38" s="345" t="s">
        <v>59</v>
      </c>
      <c r="F38" s="345" t="s">
        <v>59</v>
      </c>
      <c r="G38" s="345" t="s">
        <v>59</v>
      </c>
      <c r="H38" s="345" t="s">
        <v>59</v>
      </c>
      <c r="I38" s="345" t="s">
        <v>59</v>
      </c>
      <c r="J38" s="345" t="s">
        <v>59</v>
      </c>
      <c r="K38" s="346" t="s">
        <v>59</v>
      </c>
    </row>
    <row r="39" spans="1:11" s="2" customFormat="1" ht="10.5" customHeight="1">
      <c r="A39" s="326"/>
      <c r="B39" s="435" t="s">
        <v>137</v>
      </c>
      <c r="C39" s="343" t="s">
        <v>177</v>
      </c>
      <c r="D39" s="343" t="s">
        <v>143</v>
      </c>
      <c r="E39" s="343"/>
      <c r="F39" s="343" t="s">
        <v>136</v>
      </c>
      <c r="G39" s="343" t="s">
        <v>133</v>
      </c>
      <c r="H39" s="331" t="s">
        <v>173</v>
      </c>
      <c r="I39" s="343" t="s">
        <v>263</v>
      </c>
      <c r="J39" s="343" t="s">
        <v>267</v>
      </c>
      <c r="K39" s="344" t="s">
        <v>271</v>
      </c>
    </row>
    <row r="40" spans="1:11" s="2" customFormat="1" ht="10.5" customHeight="1">
      <c r="A40" s="326"/>
      <c r="B40" s="435" t="s">
        <v>163</v>
      </c>
      <c r="C40" s="343" t="s">
        <v>203</v>
      </c>
      <c r="D40" s="343" t="s">
        <v>233</v>
      </c>
      <c r="E40" s="343"/>
      <c r="F40" s="343" t="s">
        <v>162</v>
      </c>
      <c r="G40" s="343" t="s">
        <v>159</v>
      </c>
      <c r="H40" s="331" t="s">
        <v>199</v>
      </c>
      <c r="I40" s="343" t="s">
        <v>264</v>
      </c>
      <c r="J40" s="343" t="s">
        <v>268</v>
      </c>
      <c r="K40" s="344" t="s">
        <v>272</v>
      </c>
    </row>
    <row r="41" spans="1:11" s="2" customFormat="1" ht="10.5" customHeight="1">
      <c r="A41" s="347"/>
      <c r="B41" s="437"/>
      <c r="C41" s="348"/>
      <c r="D41" s="348"/>
      <c r="E41" s="348"/>
      <c r="F41" s="348"/>
      <c r="G41" s="348"/>
      <c r="H41" s="348"/>
      <c r="I41" s="348"/>
      <c r="J41" s="348"/>
      <c r="K41" s="349"/>
    </row>
    <row r="42" spans="1:11" ht="12.75">
      <c r="A42" s="324"/>
      <c r="B42" s="342" t="s">
        <v>289</v>
      </c>
      <c r="C42" s="342" t="s">
        <v>289</v>
      </c>
      <c r="D42" s="342" t="s">
        <v>289</v>
      </c>
      <c r="E42" s="342" t="s">
        <v>289</v>
      </c>
      <c r="F42" s="342" t="s">
        <v>289</v>
      </c>
      <c r="G42" s="342" t="s">
        <v>289</v>
      </c>
      <c r="H42" s="342" t="s">
        <v>289</v>
      </c>
      <c r="I42" s="434" t="s">
        <v>291</v>
      </c>
      <c r="J42" s="434" t="s">
        <v>291</v>
      </c>
      <c r="K42" s="434"/>
    </row>
    <row r="43" spans="1:11" ht="12.75">
      <c r="A43" s="325" t="s">
        <v>99</v>
      </c>
      <c r="B43" s="343"/>
      <c r="C43" s="343"/>
      <c r="D43" s="343" t="s">
        <v>187</v>
      </c>
      <c r="E43" s="343" t="s">
        <v>188</v>
      </c>
      <c r="F43" s="343" t="s">
        <v>185</v>
      </c>
      <c r="G43" s="343"/>
      <c r="H43" s="432"/>
      <c r="I43" s="435" t="s">
        <v>273</v>
      </c>
      <c r="J43" s="343" t="s">
        <v>277</v>
      </c>
      <c r="K43" s="344"/>
    </row>
    <row r="44" spans="1:11" ht="12.75">
      <c r="A44" s="326"/>
      <c r="B44" s="343"/>
      <c r="C44" s="343"/>
      <c r="D44" s="343" t="s">
        <v>213</v>
      </c>
      <c r="E44" s="343" t="s">
        <v>214</v>
      </c>
      <c r="F44" s="343" t="s">
        <v>211</v>
      </c>
      <c r="G44" s="343"/>
      <c r="H44" s="432"/>
      <c r="I44" s="435" t="s">
        <v>274</v>
      </c>
      <c r="J44" s="343" t="s">
        <v>278</v>
      </c>
      <c r="K44" s="344"/>
    </row>
    <row r="45" spans="1:11" ht="12.75">
      <c r="A45" s="326"/>
      <c r="B45" s="345" t="s">
        <v>59</v>
      </c>
      <c r="C45" s="345" t="s">
        <v>59</v>
      </c>
      <c r="D45" s="345" t="s">
        <v>59</v>
      </c>
      <c r="E45" s="345" t="s">
        <v>59</v>
      </c>
      <c r="F45" s="345" t="s">
        <v>59</v>
      </c>
      <c r="G45" s="345" t="s">
        <v>59</v>
      </c>
      <c r="H45" s="433" t="s">
        <v>59</v>
      </c>
      <c r="I45" s="436" t="s">
        <v>59</v>
      </c>
      <c r="J45" s="345" t="s">
        <v>59</v>
      </c>
      <c r="K45" s="346" t="s">
        <v>59</v>
      </c>
    </row>
    <row r="46" spans="1:11" ht="12.75">
      <c r="A46" s="326"/>
      <c r="B46" s="343"/>
      <c r="C46" s="343"/>
      <c r="D46" s="343" t="s">
        <v>179</v>
      </c>
      <c r="E46" s="343" t="s">
        <v>178</v>
      </c>
      <c r="F46" s="343" t="s">
        <v>176</v>
      </c>
      <c r="G46" s="343"/>
      <c r="H46" s="432"/>
      <c r="I46" s="435" t="s">
        <v>275</v>
      </c>
      <c r="J46" s="343" t="s">
        <v>284</v>
      </c>
      <c r="K46" s="344"/>
    </row>
    <row r="47" spans="1:11" ht="12.75">
      <c r="A47" s="326"/>
      <c r="B47" s="343"/>
      <c r="C47" s="343"/>
      <c r="D47" s="343" t="s">
        <v>205</v>
      </c>
      <c r="E47" s="343" t="s">
        <v>204</v>
      </c>
      <c r="F47" s="343" t="s">
        <v>202</v>
      </c>
      <c r="G47" s="343"/>
      <c r="H47" s="432"/>
      <c r="I47" s="435" t="s">
        <v>276</v>
      </c>
      <c r="J47" s="343" t="s">
        <v>279</v>
      </c>
      <c r="K47" s="344"/>
    </row>
    <row r="48" spans="1:11" ht="12.75">
      <c r="A48" s="347"/>
      <c r="B48" s="348"/>
      <c r="C48" s="348"/>
      <c r="D48" s="348"/>
      <c r="E48" s="348"/>
      <c r="F48" s="348"/>
      <c r="G48" s="348" t="s">
        <v>290</v>
      </c>
      <c r="H48" s="348" t="s">
        <v>290</v>
      </c>
      <c r="I48" s="437"/>
      <c r="J48" s="348"/>
      <c r="K48" s="349"/>
    </row>
    <row r="49" spans="1:11" ht="12.75">
      <c r="A49" s="324"/>
      <c r="B49" s="342" t="s">
        <v>93</v>
      </c>
      <c r="C49" s="342" t="s">
        <v>93</v>
      </c>
      <c r="D49" s="342" t="s">
        <v>93</v>
      </c>
      <c r="E49" s="342" t="s">
        <v>93</v>
      </c>
      <c r="F49" s="342" t="s">
        <v>93</v>
      </c>
      <c r="G49" s="342" t="s">
        <v>93</v>
      </c>
      <c r="H49" s="431" t="s">
        <v>93</v>
      </c>
      <c r="I49" s="438" t="s">
        <v>93</v>
      </c>
      <c r="J49" s="342" t="s">
        <v>93</v>
      </c>
      <c r="K49" s="342" t="s">
        <v>93</v>
      </c>
    </row>
    <row r="50" spans="1:11" ht="12.75">
      <c r="A50" s="325" t="s">
        <v>228</v>
      </c>
      <c r="B50" s="343"/>
      <c r="C50" s="343"/>
      <c r="D50" s="343"/>
      <c r="E50" s="343"/>
      <c r="F50" s="343"/>
      <c r="G50" s="343"/>
      <c r="H50" s="432"/>
      <c r="I50" s="435"/>
      <c r="J50" s="343"/>
      <c r="K50" s="344"/>
    </row>
    <row r="51" spans="1:11" ht="12.75">
      <c r="A51" s="326"/>
      <c r="B51" s="343"/>
      <c r="C51" s="343"/>
      <c r="D51" s="343"/>
      <c r="E51" s="343"/>
      <c r="F51" s="343"/>
      <c r="G51" s="343"/>
      <c r="H51" s="432"/>
      <c r="I51" s="435"/>
      <c r="J51" s="343"/>
      <c r="K51" s="344"/>
    </row>
    <row r="52" spans="1:11" ht="12.75">
      <c r="A52" s="326"/>
      <c r="B52" s="345" t="s">
        <v>59</v>
      </c>
      <c r="C52" s="345" t="s">
        <v>59</v>
      </c>
      <c r="D52" s="345" t="s">
        <v>59</v>
      </c>
      <c r="E52" s="345" t="s">
        <v>59</v>
      </c>
      <c r="F52" s="345" t="s">
        <v>59</v>
      </c>
      <c r="G52" s="345" t="s">
        <v>59</v>
      </c>
      <c r="H52" s="433" t="s">
        <v>59</v>
      </c>
      <c r="I52" s="436" t="s">
        <v>59</v>
      </c>
      <c r="J52" s="345" t="s">
        <v>59</v>
      </c>
      <c r="K52" s="346" t="s">
        <v>59</v>
      </c>
    </row>
    <row r="53" spans="1:11" ht="12.75">
      <c r="A53" s="326"/>
      <c r="B53" s="343"/>
      <c r="C53" s="343"/>
      <c r="D53" s="343"/>
      <c r="E53" s="343"/>
      <c r="F53" s="343"/>
      <c r="G53" s="343"/>
      <c r="H53" s="432"/>
      <c r="I53" s="435"/>
      <c r="J53" s="343"/>
      <c r="K53" s="344"/>
    </row>
    <row r="54" spans="1:11" ht="12.75">
      <c r="A54" s="326"/>
      <c r="B54" s="343"/>
      <c r="C54" s="343"/>
      <c r="D54" s="343"/>
      <c r="E54" s="343"/>
      <c r="F54" s="343"/>
      <c r="G54" s="343"/>
      <c r="H54" s="432"/>
      <c r="I54" s="435"/>
      <c r="J54" s="343"/>
      <c r="K54" s="344"/>
    </row>
    <row r="55" spans="1:11" ht="12.75">
      <c r="A55" s="347"/>
      <c r="B55" s="348"/>
      <c r="C55" s="348" t="s">
        <v>290</v>
      </c>
      <c r="D55" s="348" t="s">
        <v>290</v>
      </c>
      <c r="E55" s="348" t="s">
        <v>290</v>
      </c>
      <c r="F55" s="348" t="s">
        <v>290</v>
      </c>
      <c r="G55" s="348" t="s">
        <v>290</v>
      </c>
      <c r="H55" s="348" t="s">
        <v>290</v>
      </c>
      <c r="I55" s="437"/>
      <c r="J55" s="348"/>
      <c r="K55" s="349"/>
    </row>
  </sheetData>
  <sheetProtection/>
  <mergeCells count="1">
    <mergeCell ref="I5:K5"/>
  </mergeCells>
  <dataValidations count="1">
    <dataValidation allowBlank="1" showInputMessage="1" sqref="B39:K40 B8:K9 B11:K12 B18:K19 B22:K23 B36:K37 B50:K51 B53:K54 B15:K16 B25:K26 B29:K30 B32:K33 B43:K44 B46:K47"/>
  </dataValidations>
  <printOptions horizontalCentered="1"/>
  <pageMargins left="0.35" right="0.35" top="0.39" bottom="0.39" header="0" footer="0"/>
  <pageSetup fitToHeight="1" fitToWidth="1" horizontalDpi="200" verticalDpi="200" orientation="landscape" paperSize="9" scale="80" r:id="rId1"/>
</worksheet>
</file>

<file path=xl/worksheets/sheet12.xml><?xml version="1.0" encoding="utf-8"?>
<worksheet xmlns="http://schemas.openxmlformats.org/spreadsheetml/2006/main" xmlns:r="http://schemas.openxmlformats.org/officeDocument/2006/relationships">
  <sheetPr codeName="Sheet28">
    <pageSetUpPr fitToPage="1"/>
  </sheetPr>
  <dimension ref="A1:K119"/>
  <sheetViews>
    <sheetView showGridLines="0" showZeros="0" zoomScalePageLayoutView="0" workbookViewId="0" topLeftCell="A1">
      <selection activeCell="E55" sqref="E55"/>
    </sheetView>
  </sheetViews>
  <sheetFormatPr defaultColWidth="9.140625" defaultRowHeight="12.75"/>
  <cols>
    <col min="1" max="1" width="10.28125" style="0" customWidth="1"/>
    <col min="2" max="2" width="9.7109375" style="0" customWidth="1"/>
    <col min="3" max="3" width="6.7109375" style="58" customWidth="1"/>
    <col min="4" max="4" width="9.7109375" style="0" customWidth="1"/>
    <col min="5" max="5" width="6.7109375" style="0" customWidth="1"/>
    <col min="6" max="6" width="9.7109375" style="0" customWidth="1"/>
    <col min="7" max="7" width="6.7109375" style="58" customWidth="1"/>
    <col min="8" max="8" width="9.7109375" style="0" customWidth="1"/>
    <col min="9" max="9" width="6.7109375" style="0" customWidth="1"/>
    <col min="10" max="10" width="9.7109375" style="0" customWidth="1"/>
    <col min="11" max="11" width="6.7109375" style="0" customWidth="1"/>
  </cols>
  <sheetData>
    <row r="1" spans="1:11" ht="13.5" thickBot="1">
      <c r="A1" s="316"/>
      <c r="B1" s="32"/>
      <c r="C1" s="355"/>
      <c r="D1" s="316"/>
      <c r="E1" s="32"/>
      <c r="F1" s="317"/>
      <c r="G1" s="318" t="s">
        <v>103</v>
      </c>
      <c r="H1" s="319"/>
      <c r="I1" s="316"/>
      <c r="J1" s="32"/>
      <c r="K1" s="317"/>
    </row>
    <row r="2" spans="1:11" ht="24">
      <c r="A2" s="73" t="str">
        <f>Подготовка!$A$6</f>
        <v>UFC OPEN 2007</v>
      </c>
      <c r="B2" s="74"/>
      <c r="C2" s="356"/>
      <c r="D2" s="119"/>
      <c r="E2" s="119"/>
      <c r="F2" s="320"/>
      <c r="G2" s="336"/>
      <c r="H2" s="357"/>
      <c r="I2" s="358"/>
      <c r="J2" s="359"/>
      <c r="K2" s="360"/>
    </row>
    <row r="3" spans="1:11" ht="15.75" thickBot="1">
      <c r="A3" s="77">
        <f>Подготовка!$A$8</f>
        <v>0</v>
      </c>
      <c r="B3" s="77"/>
      <c r="C3" s="361"/>
      <c r="D3" s="120"/>
      <c r="E3" s="92"/>
      <c r="F3" s="92"/>
      <c r="G3" s="362"/>
      <c r="H3" s="363"/>
      <c r="I3" s="364"/>
      <c r="J3" s="321"/>
      <c r="K3" s="121"/>
    </row>
    <row r="4" spans="1:11" s="2" customFormat="1" ht="12.75">
      <c r="A4" s="60" t="s">
        <v>66</v>
      </c>
      <c r="B4" s="60"/>
      <c r="C4" s="365"/>
      <c r="D4" s="60" t="s">
        <v>63</v>
      </c>
      <c r="E4" s="60"/>
      <c r="F4" s="60" t="s">
        <v>64</v>
      </c>
      <c r="G4" s="365"/>
      <c r="H4" s="60"/>
      <c r="I4" s="123"/>
      <c r="J4" s="60"/>
      <c r="K4" s="61" t="s">
        <v>65</v>
      </c>
    </row>
    <row r="5" spans="1:11" s="64" customFormat="1" ht="16.5" customHeight="1" thickBot="1">
      <c r="A5" s="78" t="str">
        <f>Подготовка!$A$10</f>
        <v>6-8 июля 2007</v>
      </c>
      <c r="B5" s="79"/>
      <c r="C5" s="366"/>
      <c r="D5" s="79" t="str">
        <f>Подготовка!$C$10</f>
        <v>Селена, Черкассы</v>
      </c>
      <c r="E5" s="79"/>
      <c r="F5" s="79">
        <f>Подготовка!$D$10</f>
        <v>0</v>
      </c>
      <c r="G5" s="367"/>
      <c r="H5" s="94">
        <f>Подготовка!$C$12</f>
        <v>0</v>
      </c>
      <c r="I5" s="79"/>
      <c r="J5" s="79"/>
      <c r="K5" s="69" t="str">
        <f>Подготовка!$E$10</f>
        <v>Евгений Зукин</v>
      </c>
    </row>
    <row r="6" spans="1:11" s="64" customFormat="1" ht="16.5" customHeight="1">
      <c r="A6" s="368" t="s">
        <v>109</v>
      </c>
      <c r="B6" s="369"/>
      <c r="C6" s="370" t="s">
        <v>108</v>
      </c>
      <c r="D6" s="371"/>
      <c r="E6" s="426" t="s">
        <v>86</v>
      </c>
      <c r="F6" s="371"/>
      <c r="G6" s="370"/>
      <c r="H6" s="371"/>
      <c r="I6" s="501" t="s">
        <v>86</v>
      </c>
      <c r="J6" s="501"/>
      <c r="K6" s="372"/>
    </row>
    <row r="7" spans="1:11" s="373" customFormat="1" ht="11.25" customHeight="1">
      <c r="A7" s="376" t="s">
        <v>92</v>
      </c>
      <c r="B7" s="375"/>
      <c r="C7" s="374" t="s">
        <v>17</v>
      </c>
      <c r="G7" s="173" t="s">
        <v>59</v>
      </c>
      <c r="K7" s="377"/>
    </row>
    <row r="8" spans="1:11" s="373" customFormat="1" ht="11.25" customHeight="1">
      <c r="A8" s="376"/>
      <c r="B8" s="375"/>
      <c r="C8" s="374" t="s">
        <v>19</v>
      </c>
      <c r="G8" s="173" t="s">
        <v>59</v>
      </c>
      <c r="K8" s="377"/>
    </row>
    <row r="9" spans="1:11" s="373" customFormat="1" ht="11.25" customHeight="1">
      <c r="A9" s="376"/>
      <c r="B9" s="375"/>
      <c r="C9" s="374" t="s">
        <v>21</v>
      </c>
      <c r="G9" s="173" t="s">
        <v>59</v>
      </c>
      <c r="K9" s="377"/>
    </row>
    <row r="10" spans="1:11" s="373" customFormat="1" ht="11.25" customHeight="1">
      <c r="A10" s="376"/>
      <c r="B10" s="375"/>
      <c r="C10" s="374" t="s">
        <v>23</v>
      </c>
      <c r="G10" s="173" t="s">
        <v>59</v>
      </c>
      <c r="K10" s="377"/>
    </row>
    <row r="11" spans="1:11" s="373" customFormat="1" ht="11.25" customHeight="1">
      <c r="A11" s="376"/>
      <c r="B11" s="375"/>
      <c r="C11" s="374" t="s">
        <v>25</v>
      </c>
      <c r="G11" s="173" t="s">
        <v>59</v>
      </c>
      <c r="K11" s="377"/>
    </row>
    <row r="12" spans="1:11" s="373" customFormat="1" ht="11.25" customHeight="1">
      <c r="A12" s="376"/>
      <c r="B12" s="375"/>
      <c r="C12" s="374" t="s">
        <v>26</v>
      </c>
      <c r="G12" s="173" t="s">
        <v>59</v>
      </c>
      <c r="K12" s="377"/>
    </row>
    <row r="13" spans="1:11" s="373" customFormat="1" ht="11.25" customHeight="1">
      <c r="A13" s="376"/>
      <c r="B13" s="375"/>
      <c r="C13" s="374" t="s">
        <v>28</v>
      </c>
      <c r="G13" s="173" t="s">
        <v>59</v>
      </c>
      <c r="K13" s="377"/>
    </row>
    <row r="14" spans="1:11" s="373" customFormat="1" ht="11.25" customHeight="1">
      <c r="A14" s="376"/>
      <c r="B14" s="375"/>
      <c r="C14" s="374" t="s">
        <v>30</v>
      </c>
      <c r="G14" s="173" t="s">
        <v>59</v>
      </c>
      <c r="K14" s="377"/>
    </row>
    <row r="15" spans="1:11" s="373" customFormat="1" ht="11.25" customHeight="1">
      <c r="A15" s="376"/>
      <c r="B15" s="375"/>
      <c r="C15" s="374"/>
      <c r="G15" s="173"/>
      <c r="K15" s="377"/>
    </row>
    <row r="16" spans="1:11" s="373" customFormat="1" ht="11.25" customHeight="1">
      <c r="A16" s="376" t="s">
        <v>93</v>
      </c>
      <c r="B16" s="375"/>
      <c r="C16" s="374"/>
      <c r="G16" s="173" t="s">
        <v>59</v>
      </c>
      <c r="K16" s="377"/>
    </row>
    <row r="17" spans="1:11" s="373" customFormat="1" ht="11.25" customHeight="1">
      <c r="A17" s="376"/>
      <c r="B17" s="375"/>
      <c r="C17" s="374" t="s">
        <v>113</v>
      </c>
      <c r="G17" s="173" t="s">
        <v>59</v>
      </c>
      <c r="K17" s="377"/>
    </row>
    <row r="18" spans="1:11" s="373" customFormat="1" ht="11.25" customHeight="1">
      <c r="A18" s="376"/>
      <c r="B18" s="375"/>
      <c r="C18" s="374" t="s">
        <v>113</v>
      </c>
      <c r="G18" s="173" t="s">
        <v>59</v>
      </c>
      <c r="K18" s="377"/>
    </row>
    <row r="19" spans="1:11" s="373" customFormat="1" ht="11.25" customHeight="1">
      <c r="A19" s="376"/>
      <c r="B19" s="375"/>
      <c r="C19" s="374" t="s">
        <v>113</v>
      </c>
      <c r="G19" s="173" t="s">
        <v>59</v>
      </c>
      <c r="K19" s="377"/>
    </row>
    <row r="20" spans="1:11" s="373" customFormat="1" ht="11.25" customHeight="1">
      <c r="A20" s="376"/>
      <c r="B20" s="375"/>
      <c r="C20" s="374" t="s">
        <v>113</v>
      </c>
      <c r="G20" s="173" t="s">
        <v>59</v>
      </c>
      <c r="K20" s="377"/>
    </row>
    <row r="21" spans="1:11" s="373" customFormat="1" ht="11.25" customHeight="1">
      <c r="A21" s="376"/>
      <c r="B21" s="375"/>
      <c r="C21" s="374" t="s">
        <v>113</v>
      </c>
      <c r="G21" s="173" t="s">
        <v>59</v>
      </c>
      <c r="K21" s="377"/>
    </row>
    <row r="22" spans="1:11" s="373" customFormat="1" ht="11.25" customHeight="1">
      <c r="A22" s="376"/>
      <c r="B22" s="375"/>
      <c r="C22" s="374" t="s">
        <v>113</v>
      </c>
      <c r="G22" s="173" t="s">
        <v>59</v>
      </c>
      <c r="K22" s="377"/>
    </row>
    <row r="23" spans="1:11" s="378" customFormat="1" ht="11.25" customHeight="1">
      <c r="A23" s="376"/>
      <c r="B23" s="375"/>
      <c r="C23" s="374" t="s">
        <v>113</v>
      </c>
      <c r="D23" s="373"/>
      <c r="E23" s="373"/>
      <c r="F23" s="373"/>
      <c r="G23" s="173" t="s">
        <v>59</v>
      </c>
      <c r="H23" s="373"/>
      <c r="I23" s="373"/>
      <c r="J23" s="373"/>
      <c r="K23" s="377"/>
    </row>
    <row r="24" spans="1:11" s="378" customFormat="1" ht="11.25" customHeight="1">
      <c r="A24" s="376"/>
      <c r="B24" s="375"/>
      <c r="C24" s="374"/>
      <c r="D24" s="373"/>
      <c r="E24" s="373"/>
      <c r="F24" s="373"/>
      <c r="G24" s="173"/>
      <c r="H24" s="373"/>
      <c r="I24" s="373"/>
      <c r="J24" s="373"/>
      <c r="K24" s="377"/>
    </row>
    <row r="25" spans="1:11" s="373" customFormat="1" ht="11.25" customHeight="1">
      <c r="A25" s="376" t="s">
        <v>93</v>
      </c>
      <c r="B25" s="375"/>
      <c r="C25" s="374" t="s">
        <v>113</v>
      </c>
      <c r="G25" s="173" t="s">
        <v>59</v>
      </c>
      <c r="K25" s="377"/>
    </row>
    <row r="26" spans="1:11" s="373" customFormat="1" ht="11.25" customHeight="1">
      <c r="A26" s="376"/>
      <c r="B26" s="375"/>
      <c r="C26" s="374" t="s">
        <v>113</v>
      </c>
      <c r="G26" s="173" t="s">
        <v>59</v>
      </c>
      <c r="K26" s="377"/>
    </row>
    <row r="27" spans="1:11" s="373" customFormat="1" ht="11.25" customHeight="1">
      <c r="A27" s="376"/>
      <c r="B27" s="375"/>
      <c r="C27" s="374" t="s">
        <v>113</v>
      </c>
      <c r="G27" s="173" t="s">
        <v>59</v>
      </c>
      <c r="K27" s="377"/>
    </row>
    <row r="28" spans="1:11" s="373" customFormat="1" ht="11.25" customHeight="1">
      <c r="A28" s="376"/>
      <c r="B28" s="375"/>
      <c r="C28" s="374" t="s">
        <v>113</v>
      </c>
      <c r="G28" s="173" t="s">
        <v>59</v>
      </c>
      <c r="K28" s="377"/>
    </row>
    <row r="29" spans="1:11" s="373" customFormat="1" ht="11.25" customHeight="1">
      <c r="A29" s="376"/>
      <c r="B29" s="375"/>
      <c r="C29" s="374" t="s">
        <v>113</v>
      </c>
      <c r="G29" s="173" t="s">
        <v>59</v>
      </c>
      <c r="K29" s="377"/>
    </row>
    <row r="30" spans="1:11" s="373" customFormat="1" ht="11.25" customHeight="1">
      <c r="A30" s="376"/>
      <c r="B30" s="375"/>
      <c r="C30" s="374" t="s">
        <v>113</v>
      </c>
      <c r="G30" s="173" t="s">
        <v>59</v>
      </c>
      <c r="K30" s="377"/>
    </row>
    <row r="31" spans="1:11" s="373" customFormat="1" ht="11.25" customHeight="1">
      <c r="A31" s="376"/>
      <c r="B31" s="375"/>
      <c r="C31" s="374" t="s">
        <v>113</v>
      </c>
      <c r="G31" s="173" t="s">
        <v>59</v>
      </c>
      <c r="K31" s="377"/>
    </row>
    <row r="32" spans="1:11" s="378" customFormat="1" ht="11.25" customHeight="1">
      <c r="A32" s="376"/>
      <c r="B32" s="375"/>
      <c r="C32" s="374" t="s">
        <v>113</v>
      </c>
      <c r="D32" s="373"/>
      <c r="E32" s="373"/>
      <c r="F32" s="373"/>
      <c r="G32" s="173" t="s">
        <v>59</v>
      </c>
      <c r="H32" s="373"/>
      <c r="I32" s="373"/>
      <c r="J32" s="373"/>
      <c r="K32" s="377"/>
    </row>
    <row r="33" spans="1:11" s="378" customFormat="1" ht="11.25" customHeight="1">
      <c r="A33" s="376"/>
      <c r="B33" s="375"/>
      <c r="C33" s="374"/>
      <c r="D33" s="373"/>
      <c r="E33" s="373"/>
      <c r="F33" s="373"/>
      <c r="G33" s="173"/>
      <c r="H33" s="373"/>
      <c r="I33" s="373"/>
      <c r="J33" s="373"/>
      <c r="K33" s="377"/>
    </row>
    <row r="34" spans="1:11" s="373" customFormat="1" ht="11.25" customHeight="1">
      <c r="A34" s="376" t="s">
        <v>93</v>
      </c>
      <c r="B34" s="375"/>
      <c r="C34" s="374" t="s">
        <v>113</v>
      </c>
      <c r="G34" s="173" t="s">
        <v>59</v>
      </c>
      <c r="K34" s="377"/>
    </row>
    <row r="35" spans="1:11" s="373" customFormat="1" ht="11.25" customHeight="1">
      <c r="A35" s="376"/>
      <c r="B35" s="375"/>
      <c r="C35" s="374" t="s">
        <v>113</v>
      </c>
      <c r="G35" s="173" t="s">
        <v>59</v>
      </c>
      <c r="K35" s="377"/>
    </row>
    <row r="36" spans="1:11" s="373" customFormat="1" ht="11.25" customHeight="1">
      <c r="A36" s="376"/>
      <c r="B36" s="375"/>
      <c r="C36" s="374" t="s">
        <v>113</v>
      </c>
      <c r="G36" s="173" t="s">
        <v>59</v>
      </c>
      <c r="K36" s="377"/>
    </row>
    <row r="37" spans="1:11" s="373" customFormat="1" ht="11.25" customHeight="1">
      <c r="A37" s="376"/>
      <c r="B37" s="375"/>
      <c r="C37" s="374" t="s">
        <v>113</v>
      </c>
      <c r="G37" s="173" t="s">
        <v>59</v>
      </c>
      <c r="K37" s="377"/>
    </row>
    <row r="38" spans="1:11" s="373" customFormat="1" ht="11.25" customHeight="1">
      <c r="A38" s="376"/>
      <c r="B38" s="375"/>
      <c r="C38" s="374" t="s">
        <v>113</v>
      </c>
      <c r="G38" s="173" t="s">
        <v>59</v>
      </c>
      <c r="K38" s="377"/>
    </row>
    <row r="39" spans="1:11" s="373" customFormat="1" ht="11.25" customHeight="1">
      <c r="A39" s="376"/>
      <c r="B39" s="375"/>
      <c r="C39" s="374" t="s">
        <v>113</v>
      </c>
      <c r="G39" s="173" t="s">
        <v>59</v>
      </c>
      <c r="K39" s="377"/>
    </row>
    <row r="40" spans="1:11" s="373" customFormat="1" ht="11.25" customHeight="1">
      <c r="A40" s="376"/>
      <c r="B40" s="375"/>
      <c r="C40" s="374" t="s">
        <v>113</v>
      </c>
      <c r="G40" s="173" t="s">
        <v>59</v>
      </c>
      <c r="K40" s="377"/>
    </row>
    <row r="41" spans="1:11" s="378" customFormat="1" ht="11.25" customHeight="1">
      <c r="A41" s="376"/>
      <c r="B41" s="375"/>
      <c r="C41" s="374" t="s">
        <v>113</v>
      </c>
      <c r="D41" s="373"/>
      <c r="E41" s="373"/>
      <c r="F41" s="373"/>
      <c r="G41" s="173" t="s">
        <v>59</v>
      </c>
      <c r="H41" s="373"/>
      <c r="I41" s="373"/>
      <c r="J41" s="373"/>
      <c r="K41" s="377"/>
    </row>
    <row r="42" spans="1:11" s="378" customFormat="1" ht="11.25" customHeight="1">
      <c r="A42" s="376"/>
      <c r="B42" s="375"/>
      <c r="C42" s="374"/>
      <c r="D42" s="373"/>
      <c r="E42" s="373"/>
      <c r="F42" s="373"/>
      <c r="G42" s="173"/>
      <c r="H42" s="373"/>
      <c r="I42" s="373"/>
      <c r="J42" s="373"/>
      <c r="K42" s="377"/>
    </row>
    <row r="43" spans="1:11" s="378" customFormat="1" ht="11.25" customHeight="1">
      <c r="A43" s="376" t="s">
        <v>93</v>
      </c>
      <c r="B43" s="375"/>
      <c r="C43" s="374" t="s">
        <v>113</v>
      </c>
      <c r="D43" s="373"/>
      <c r="E43" s="373"/>
      <c r="F43" s="373"/>
      <c r="G43" s="173" t="s">
        <v>59</v>
      </c>
      <c r="H43" s="373"/>
      <c r="I43" s="373"/>
      <c r="J43" s="373"/>
      <c r="K43" s="377"/>
    </row>
    <row r="44" spans="1:11" s="378" customFormat="1" ht="11.25" customHeight="1">
      <c r="A44" s="376"/>
      <c r="B44" s="375"/>
      <c r="C44" s="374" t="s">
        <v>113</v>
      </c>
      <c r="D44" s="373"/>
      <c r="E44" s="373"/>
      <c r="F44" s="373"/>
      <c r="G44" s="173" t="s">
        <v>59</v>
      </c>
      <c r="H44" s="373"/>
      <c r="I44" s="373"/>
      <c r="J44" s="373"/>
      <c r="K44" s="377"/>
    </row>
    <row r="45" spans="1:11" s="378" customFormat="1" ht="11.25" customHeight="1">
      <c r="A45" s="376"/>
      <c r="B45" s="375"/>
      <c r="C45" s="374" t="s">
        <v>113</v>
      </c>
      <c r="D45" s="373"/>
      <c r="E45" s="373"/>
      <c r="F45" s="373"/>
      <c r="G45" s="173" t="s">
        <v>59</v>
      </c>
      <c r="H45" s="373"/>
      <c r="I45" s="373"/>
      <c r="J45" s="373"/>
      <c r="K45" s="377"/>
    </row>
    <row r="46" spans="1:11" s="378" customFormat="1" ht="11.25" customHeight="1">
      <c r="A46" s="376"/>
      <c r="B46" s="375"/>
      <c r="C46" s="374" t="s">
        <v>113</v>
      </c>
      <c r="D46" s="373"/>
      <c r="E46" s="373"/>
      <c r="F46" s="373"/>
      <c r="G46" s="173" t="s">
        <v>59</v>
      </c>
      <c r="H46" s="373"/>
      <c r="I46" s="373"/>
      <c r="J46" s="373"/>
      <c r="K46" s="377"/>
    </row>
    <row r="47" spans="1:11" s="378" customFormat="1" ht="11.25" customHeight="1">
      <c r="A47" s="376"/>
      <c r="B47" s="375"/>
      <c r="C47" s="374" t="s">
        <v>113</v>
      </c>
      <c r="D47" s="373"/>
      <c r="E47" s="373"/>
      <c r="F47" s="373"/>
      <c r="G47" s="173" t="s">
        <v>59</v>
      </c>
      <c r="H47" s="373"/>
      <c r="I47" s="373"/>
      <c r="J47" s="373"/>
      <c r="K47" s="377"/>
    </row>
    <row r="48" spans="1:11" s="378" customFormat="1" ht="11.25" customHeight="1">
      <c r="A48" s="376"/>
      <c r="B48" s="375"/>
      <c r="C48" s="374" t="s">
        <v>113</v>
      </c>
      <c r="D48" s="373"/>
      <c r="E48" s="373"/>
      <c r="F48" s="373"/>
      <c r="G48" s="173" t="s">
        <v>59</v>
      </c>
      <c r="H48" s="373"/>
      <c r="I48" s="373"/>
      <c r="J48" s="373"/>
      <c r="K48" s="377"/>
    </row>
    <row r="49" spans="1:11" s="378" customFormat="1" ht="11.25" customHeight="1">
      <c r="A49" s="376"/>
      <c r="B49" s="375"/>
      <c r="C49" s="374" t="s">
        <v>113</v>
      </c>
      <c r="D49" s="373"/>
      <c r="E49" s="373"/>
      <c r="F49" s="373"/>
      <c r="G49" s="173" t="s">
        <v>59</v>
      </c>
      <c r="H49" s="373"/>
      <c r="I49" s="373"/>
      <c r="J49" s="373"/>
      <c r="K49" s="377"/>
    </row>
    <row r="50" spans="1:11" s="378" customFormat="1" ht="11.25" customHeight="1">
      <c r="A50" s="376"/>
      <c r="B50" s="375"/>
      <c r="C50" s="374" t="s">
        <v>113</v>
      </c>
      <c r="D50" s="373"/>
      <c r="E50" s="373"/>
      <c r="F50" s="373"/>
      <c r="G50" s="173" t="s">
        <v>59</v>
      </c>
      <c r="H50" s="373"/>
      <c r="I50" s="373"/>
      <c r="J50" s="373"/>
      <c r="K50" s="377"/>
    </row>
    <row r="51" spans="1:11" s="378" customFormat="1" ht="11.25" customHeight="1">
      <c r="A51" s="376"/>
      <c r="B51" s="375"/>
      <c r="C51" s="374"/>
      <c r="D51" s="373"/>
      <c r="E51" s="373"/>
      <c r="F51" s="373"/>
      <c r="G51" s="173"/>
      <c r="H51" s="373"/>
      <c r="I51" s="373"/>
      <c r="J51" s="373"/>
      <c r="K51" s="377"/>
    </row>
    <row r="52" spans="1:11" s="378" customFormat="1" ht="11.25" customHeight="1">
      <c r="A52" s="376" t="s">
        <v>93</v>
      </c>
      <c r="B52" s="375"/>
      <c r="C52" s="374" t="s">
        <v>113</v>
      </c>
      <c r="D52" s="373"/>
      <c r="E52" s="373"/>
      <c r="F52" s="373"/>
      <c r="G52" s="173" t="s">
        <v>59</v>
      </c>
      <c r="H52" s="373"/>
      <c r="I52" s="373"/>
      <c r="J52" s="373"/>
      <c r="K52" s="377"/>
    </row>
    <row r="53" spans="1:11" s="378" customFormat="1" ht="11.25" customHeight="1">
      <c r="A53" s="376"/>
      <c r="B53" s="375"/>
      <c r="C53" s="374" t="s">
        <v>113</v>
      </c>
      <c r="D53" s="373"/>
      <c r="E53" s="373"/>
      <c r="F53" s="373"/>
      <c r="G53" s="173" t="s">
        <v>59</v>
      </c>
      <c r="H53" s="373"/>
      <c r="I53" s="373"/>
      <c r="J53" s="373"/>
      <c r="K53" s="377"/>
    </row>
    <row r="54" spans="1:11" s="378" customFormat="1" ht="11.25" customHeight="1">
      <c r="A54" s="376"/>
      <c r="B54" s="375"/>
      <c r="C54" s="374" t="s">
        <v>113</v>
      </c>
      <c r="D54" s="373"/>
      <c r="E54" s="373"/>
      <c r="F54" s="373"/>
      <c r="G54" s="173" t="s">
        <v>59</v>
      </c>
      <c r="H54" s="373"/>
      <c r="I54" s="373"/>
      <c r="J54" s="373"/>
      <c r="K54" s="377"/>
    </row>
    <row r="55" spans="1:11" s="378" customFormat="1" ht="11.25" customHeight="1">
      <c r="A55" s="376"/>
      <c r="B55" s="375"/>
      <c r="C55" s="374" t="s">
        <v>113</v>
      </c>
      <c r="D55" s="373"/>
      <c r="E55" s="373"/>
      <c r="F55" s="373"/>
      <c r="G55" s="173" t="s">
        <v>59</v>
      </c>
      <c r="H55" s="373"/>
      <c r="I55" s="373"/>
      <c r="J55" s="373"/>
      <c r="K55" s="377"/>
    </row>
    <row r="56" spans="1:11" s="378" customFormat="1" ht="11.25" customHeight="1">
      <c r="A56" s="376"/>
      <c r="B56" s="375"/>
      <c r="C56" s="374" t="s">
        <v>113</v>
      </c>
      <c r="D56" s="373"/>
      <c r="E56" s="373"/>
      <c r="F56" s="373"/>
      <c r="G56" s="173" t="s">
        <v>59</v>
      </c>
      <c r="H56" s="373"/>
      <c r="I56" s="373"/>
      <c r="J56" s="373"/>
      <c r="K56" s="377"/>
    </row>
    <row r="57" spans="1:11" s="378" customFormat="1" ht="11.25" customHeight="1">
      <c r="A57" s="376"/>
      <c r="B57" s="375"/>
      <c r="C57" s="374" t="s">
        <v>113</v>
      </c>
      <c r="D57" s="373"/>
      <c r="E57" s="373"/>
      <c r="F57" s="373"/>
      <c r="G57" s="173" t="s">
        <v>59</v>
      </c>
      <c r="H57" s="373"/>
      <c r="I57" s="373"/>
      <c r="J57" s="373"/>
      <c r="K57" s="377"/>
    </row>
    <row r="58" spans="1:11" s="378" customFormat="1" ht="11.25" customHeight="1">
      <c r="A58" s="376"/>
      <c r="B58" s="375"/>
      <c r="C58" s="374" t="s">
        <v>113</v>
      </c>
      <c r="D58" s="373"/>
      <c r="E58" s="373"/>
      <c r="F58" s="373"/>
      <c r="G58" s="173" t="s">
        <v>59</v>
      </c>
      <c r="H58" s="373"/>
      <c r="I58" s="373"/>
      <c r="J58" s="373"/>
      <c r="K58" s="377"/>
    </row>
    <row r="59" spans="1:11" s="378" customFormat="1" ht="11.25" customHeight="1">
      <c r="A59" s="376"/>
      <c r="B59" s="375"/>
      <c r="C59" s="374" t="s">
        <v>113</v>
      </c>
      <c r="D59" s="373"/>
      <c r="E59" s="373"/>
      <c r="F59" s="373"/>
      <c r="G59" s="173" t="s">
        <v>59</v>
      </c>
      <c r="H59" s="373"/>
      <c r="I59" s="373"/>
      <c r="J59" s="373"/>
      <c r="K59" s="377"/>
    </row>
    <row r="60" spans="1:11" s="378" customFormat="1" ht="11.25" customHeight="1" thickBot="1">
      <c r="A60" s="379"/>
      <c r="B60" s="380"/>
      <c r="C60" s="381"/>
      <c r="D60" s="382"/>
      <c r="E60" s="382"/>
      <c r="F60" s="382"/>
      <c r="G60" s="383"/>
      <c r="H60" s="382"/>
      <c r="I60" s="382"/>
      <c r="J60" s="382"/>
      <c r="K60" s="384"/>
    </row>
    <row r="61" spans="1:11" s="378" customFormat="1" ht="11.25" customHeight="1">
      <c r="A61" s="385" t="s">
        <v>110</v>
      </c>
      <c r="B61" s="386"/>
      <c r="C61" s="386"/>
      <c r="D61" s="386"/>
      <c r="E61" s="386"/>
      <c r="F61" s="387"/>
      <c r="G61" s="327" t="s">
        <v>101</v>
      </c>
      <c r="H61" s="328"/>
      <c r="I61" s="328" t="s">
        <v>102</v>
      </c>
      <c r="J61" s="350"/>
      <c r="K61" s="351"/>
    </row>
    <row r="62" spans="1:11" s="2" customFormat="1" ht="10.5" customHeight="1">
      <c r="A62" s="330" t="s">
        <v>100</v>
      </c>
      <c r="B62" s="329"/>
      <c r="C62" s="329"/>
      <c r="D62" s="329"/>
      <c r="E62" s="352"/>
      <c r="F62" s="70"/>
      <c r="G62" s="66"/>
      <c r="H62" s="331"/>
      <c r="I62" s="352"/>
      <c r="J62" s="352"/>
      <c r="K62" s="332"/>
    </row>
    <row r="63" spans="1:11" s="2" customFormat="1" ht="10.5" customHeight="1" thickBot="1">
      <c r="A63" s="333"/>
      <c r="B63" s="68"/>
      <c r="C63" s="68"/>
      <c r="D63" s="68"/>
      <c r="E63" s="353"/>
      <c r="F63" s="354"/>
      <c r="G63" s="388"/>
      <c r="H63" s="334"/>
      <c r="I63" s="353" t="str">
        <f>$K$5</f>
        <v>Евгений Зукин</v>
      </c>
      <c r="J63" s="353"/>
      <c r="K63" s="335"/>
    </row>
    <row r="64" spans="1:11" s="54" customFormat="1" ht="10.5" customHeight="1">
      <c r="A64" s="389"/>
      <c r="B64" s="389"/>
      <c r="C64" s="390"/>
      <c r="D64" s="389"/>
      <c r="E64" s="389"/>
      <c r="F64" s="389"/>
      <c r="G64" s="390"/>
      <c r="H64" s="389"/>
      <c r="I64" s="389"/>
      <c r="J64" s="389"/>
      <c r="K64" s="389"/>
    </row>
    <row r="65" ht="10.5" customHeight="1"/>
    <row r="66" ht="10.5" customHeight="1"/>
    <row r="67" spans="1:11" s="391" customFormat="1" ht="10.5" customHeight="1">
      <c r="A67" s="389"/>
      <c r="B67" s="389"/>
      <c r="C67" s="390"/>
      <c r="D67" s="389"/>
      <c r="E67" s="389"/>
      <c r="F67" s="389"/>
      <c r="G67" s="390"/>
      <c r="H67" s="389"/>
      <c r="I67" s="389"/>
      <c r="J67" s="389"/>
      <c r="K67" s="389"/>
    </row>
    <row r="68" spans="1:11" s="391" customFormat="1" ht="10.5" customHeight="1">
      <c r="A68" s="389"/>
      <c r="B68" s="389"/>
      <c r="C68" s="390"/>
      <c r="D68" s="389"/>
      <c r="E68" s="389"/>
      <c r="F68" s="389"/>
      <c r="G68" s="390"/>
      <c r="H68" s="389"/>
      <c r="I68" s="389"/>
      <c r="J68" s="389"/>
      <c r="K68" s="389"/>
    </row>
    <row r="69" ht="10.5" customHeight="1"/>
    <row r="70" ht="10.5" customHeight="1"/>
    <row r="71" spans="1:11" s="54" customFormat="1" ht="10.5" customHeight="1">
      <c r="A71" s="389"/>
      <c r="B71" s="389"/>
      <c r="C71" s="390"/>
      <c r="D71" s="389"/>
      <c r="E71" s="389"/>
      <c r="F71" s="389"/>
      <c r="G71" s="390"/>
      <c r="H71" s="389"/>
      <c r="I71" s="389"/>
      <c r="J71" s="389"/>
      <c r="K71" s="389"/>
    </row>
    <row r="72" ht="10.5" customHeight="1"/>
    <row r="73" ht="10.5" customHeight="1"/>
    <row r="74" ht="10.5" customHeight="1"/>
    <row r="75" spans="1:11" s="391" customFormat="1" ht="10.5" customHeight="1">
      <c r="A75" s="389"/>
      <c r="B75" s="389"/>
      <c r="C75" s="390"/>
      <c r="D75" s="389"/>
      <c r="E75" s="389"/>
      <c r="F75" s="389"/>
      <c r="G75" s="390"/>
      <c r="H75" s="389"/>
      <c r="I75" s="389"/>
      <c r="J75" s="389"/>
      <c r="K75" s="389"/>
    </row>
    <row r="76" ht="10.5" customHeight="1"/>
    <row r="77" ht="10.5" customHeight="1"/>
    <row r="78" spans="1:11" s="54" customFormat="1" ht="10.5" customHeight="1">
      <c r="A78" s="389"/>
      <c r="B78" s="389"/>
      <c r="C78" s="390"/>
      <c r="D78" s="389"/>
      <c r="E78" s="389"/>
      <c r="F78" s="389"/>
      <c r="G78" s="390"/>
      <c r="H78" s="389"/>
      <c r="I78" s="389"/>
      <c r="J78" s="389"/>
      <c r="K78" s="389"/>
    </row>
    <row r="79" ht="10.5" customHeight="1"/>
    <row r="80" ht="10.5" customHeight="1"/>
    <row r="81" ht="10.5" customHeight="1"/>
    <row r="82" spans="1:11" s="391" customFormat="1" ht="10.5" customHeight="1">
      <c r="A82" s="389"/>
      <c r="B82" s="389"/>
      <c r="C82" s="390"/>
      <c r="D82" s="389"/>
      <c r="E82" s="389"/>
      <c r="F82" s="389"/>
      <c r="G82" s="390"/>
      <c r="H82" s="389"/>
      <c r="I82" s="389"/>
      <c r="J82" s="389"/>
      <c r="K82" s="389"/>
    </row>
    <row r="83" ht="10.5" customHeight="1"/>
    <row r="84" ht="10.5" customHeight="1"/>
    <row r="85" spans="1:11" s="54" customFormat="1" ht="10.5" customHeight="1">
      <c r="A85" s="389"/>
      <c r="B85" s="389"/>
      <c r="C85" s="390"/>
      <c r="D85" s="389"/>
      <c r="E85" s="389"/>
      <c r="F85" s="389"/>
      <c r="G85" s="390"/>
      <c r="H85" s="389"/>
      <c r="I85" s="389"/>
      <c r="J85" s="389"/>
      <c r="K85" s="389"/>
    </row>
    <row r="86" ht="10.5" customHeight="1"/>
    <row r="87" ht="10.5" customHeight="1"/>
    <row r="88" ht="10.5" customHeight="1"/>
    <row r="89" spans="1:11" s="391" customFormat="1" ht="10.5" customHeight="1">
      <c r="A89" s="389"/>
      <c r="B89" s="389"/>
      <c r="C89" s="390"/>
      <c r="D89" s="389"/>
      <c r="E89" s="389"/>
      <c r="F89" s="389"/>
      <c r="G89" s="390"/>
      <c r="H89" s="389"/>
      <c r="I89" s="389"/>
      <c r="J89" s="389"/>
      <c r="K89" s="389"/>
    </row>
    <row r="90" ht="10.5" customHeight="1"/>
    <row r="91" ht="10.5" customHeight="1"/>
    <row r="92" spans="1:11" s="54" customFormat="1" ht="10.5" customHeight="1">
      <c r="A92" s="389"/>
      <c r="B92" s="389"/>
      <c r="C92" s="390"/>
      <c r="D92" s="389"/>
      <c r="E92" s="389"/>
      <c r="F92" s="389"/>
      <c r="G92" s="390"/>
      <c r="H92" s="389"/>
      <c r="I92" s="389"/>
      <c r="J92" s="389"/>
      <c r="K92" s="389"/>
    </row>
    <row r="93" ht="10.5" customHeight="1"/>
    <row r="94" ht="10.5" customHeight="1"/>
    <row r="95" ht="10.5" customHeight="1"/>
    <row r="96" spans="1:11" s="391" customFormat="1" ht="10.5" customHeight="1">
      <c r="A96" s="389"/>
      <c r="B96" s="389"/>
      <c r="C96" s="390"/>
      <c r="D96" s="389"/>
      <c r="E96" s="389"/>
      <c r="F96" s="389"/>
      <c r="G96" s="390"/>
      <c r="H96" s="389"/>
      <c r="I96" s="389"/>
      <c r="J96" s="389"/>
      <c r="K96" s="389"/>
    </row>
    <row r="97" ht="10.5" customHeight="1"/>
    <row r="98" ht="10.5" customHeight="1"/>
    <row r="99" spans="1:11" s="54" customFormat="1" ht="10.5" customHeight="1">
      <c r="A99" s="389"/>
      <c r="B99" s="389"/>
      <c r="C99" s="390"/>
      <c r="D99" s="389"/>
      <c r="E99" s="389"/>
      <c r="F99" s="389"/>
      <c r="G99" s="390"/>
      <c r="H99" s="389"/>
      <c r="I99" s="389"/>
      <c r="J99" s="389"/>
      <c r="K99" s="389"/>
    </row>
    <row r="100" ht="10.5" customHeight="1"/>
    <row r="101" ht="10.5" customHeight="1"/>
    <row r="102" ht="10.5" customHeight="1"/>
    <row r="103" spans="1:11" s="391" customFormat="1" ht="10.5" customHeight="1">
      <c r="A103" s="389"/>
      <c r="B103" s="389"/>
      <c r="C103" s="390"/>
      <c r="D103" s="389"/>
      <c r="E103" s="389"/>
      <c r="F103" s="389"/>
      <c r="G103" s="390"/>
      <c r="H103" s="389"/>
      <c r="I103" s="389"/>
      <c r="J103" s="389"/>
      <c r="K103" s="389"/>
    </row>
    <row r="104" ht="10.5" customHeight="1"/>
    <row r="105" ht="10.5" customHeight="1"/>
    <row r="106" spans="1:11" s="54" customFormat="1" ht="10.5" customHeight="1">
      <c r="A106" s="389"/>
      <c r="B106" s="389"/>
      <c r="C106" s="390"/>
      <c r="D106" s="389"/>
      <c r="E106" s="389"/>
      <c r="F106" s="389"/>
      <c r="G106" s="390"/>
      <c r="H106" s="389"/>
      <c r="I106" s="389"/>
      <c r="J106" s="389"/>
      <c r="K106" s="389"/>
    </row>
    <row r="107" ht="10.5" customHeight="1"/>
    <row r="108" ht="10.5" customHeight="1"/>
    <row r="109" ht="10.5" customHeight="1"/>
    <row r="110" spans="1:11" s="391" customFormat="1" ht="10.5" customHeight="1">
      <c r="A110" s="389"/>
      <c r="B110" s="389"/>
      <c r="C110" s="390"/>
      <c r="D110" s="389"/>
      <c r="E110" s="389"/>
      <c r="F110" s="389"/>
      <c r="G110" s="390"/>
      <c r="H110" s="389"/>
      <c r="I110" s="389"/>
      <c r="J110" s="389"/>
      <c r="K110" s="389"/>
    </row>
    <row r="111" ht="10.5" customHeight="1"/>
    <row r="112" ht="10.5" customHeight="1"/>
    <row r="113" spans="1:11" s="54" customFormat="1" ht="10.5" customHeight="1">
      <c r="A113" s="389"/>
      <c r="B113" s="389"/>
      <c r="C113" s="390"/>
      <c r="D113" s="389"/>
      <c r="E113" s="389"/>
      <c r="F113" s="389"/>
      <c r="G113" s="390"/>
      <c r="H113" s="389"/>
      <c r="I113" s="389"/>
      <c r="J113" s="389"/>
      <c r="K113" s="389"/>
    </row>
    <row r="114" ht="10.5" customHeight="1"/>
    <row r="115" ht="10.5" customHeight="1"/>
    <row r="116" ht="10.5" customHeight="1"/>
    <row r="117" ht="23.25" customHeight="1"/>
    <row r="118" spans="1:11" s="391" customFormat="1" ht="10.5" customHeight="1">
      <c r="A118" s="389"/>
      <c r="B118" s="389"/>
      <c r="C118" s="390"/>
      <c r="D118" s="389"/>
      <c r="E118" s="389"/>
      <c r="F118" s="389"/>
      <c r="G118" s="390"/>
      <c r="H118" s="389"/>
      <c r="I118" s="389"/>
      <c r="J118" s="389"/>
      <c r="K118" s="389"/>
    </row>
    <row r="119" spans="1:11" s="391" customFormat="1" ht="10.5" customHeight="1">
      <c r="A119" s="389"/>
      <c r="B119" s="389"/>
      <c r="C119" s="390"/>
      <c r="D119" s="389"/>
      <c r="E119" s="389"/>
      <c r="F119" s="389"/>
      <c r="G119" s="390"/>
      <c r="H119" s="389"/>
      <c r="I119" s="389"/>
      <c r="J119" s="389"/>
      <c r="K119" s="389"/>
    </row>
  </sheetData>
  <sheetProtection/>
  <mergeCells count="1">
    <mergeCell ref="I6:J6"/>
  </mergeCells>
  <printOptions horizontalCentered="1"/>
  <pageMargins left="0.35" right="0.35" top="0.39" bottom="0.39" header="0" footer="0"/>
  <pageSetup fitToHeight="1" fitToWidth="1" horizontalDpi="200" verticalDpi="2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A8" sqref="A8"/>
    </sheetView>
  </sheetViews>
  <sheetFormatPr defaultColWidth="9.140625" defaultRowHeight="12.75"/>
  <cols>
    <col min="1" max="2" width="19.140625" style="0" customWidth="1"/>
    <col min="3" max="3" width="22.8515625" style="0" customWidth="1"/>
    <col min="4" max="4" width="19.140625" style="0" customWidth="1"/>
    <col min="5" max="5" width="19.140625" style="1" customWidth="1"/>
  </cols>
  <sheetData>
    <row r="1" spans="1:7" s="2" customFormat="1" ht="49.5" customHeight="1" thickBot="1">
      <c r="A1" s="3"/>
      <c r="B1" s="3"/>
      <c r="C1" s="3"/>
      <c r="D1" s="3"/>
      <c r="E1" s="4"/>
      <c r="F1" s="5"/>
      <c r="G1" s="5"/>
    </row>
    <row r="2" spans="1:7" s="6" customFormat="1" ht="36.75" customHeight="1" thickBot="1">
      <c r="A2" s="7" t="s">
        <v>116</v>
      </c>
      <c r="B2" s="8"/>
      <c r="C2" s="8"/>
      <c r="D2" s="8"/>
      <c r="E2" s="9"/>
      <c r="F2" s="10"/>
      <c r="G2" s="10"/>
    </row>
    <row r="3" spans="1:7" s="2" customFormat="1" ht="6" customHeight="1" thickBot="1">
      <c r="A3" s="12"/>
      <c r="B3" s="13"/>
      <c r="C3" s="13"/>
      <c r="D3" s="13"/>
      <c r="E3" s="14"/>
      <c r="F3" s="5"/>
      <c r="G3" s="5"/>
    </row>
    <row r="4" spans="1:7" s="2" customFormat="1" ht="20.25" customHeight="1" thickBot="1">
      <c r="A4" s="15" t="s">
        <v>115</v>
      </c>
      <c r="B4" s="16"/>
      <c r="C4" s="16"/>
      <c r="D4" s="16"/>
      <c r="E4" s="17"/>
      <c r="F4" s="5"/>
      <c r="G4" s="5"/>
    </row>
    <row r="5" spans="1:7" s="18" customFormat="1" ht="15" customHeight="1">
      <c r="A5" s="20" t="s">
        <v>61</v>
      </c>
      <c r="B5" s="21"/>
      <c r="C5" s="21"/>
      <c r="D5" s="21"/>
      <c r="E5" s="23"/>
      <c r="F5" s="24"/>
      <c r="G5" s="25"/>
    </row>
    <row r="6" spans="1:7" s="2" customFormat="1" ht="24">
      <c r="A6" s="26" t="s">
        <v>119</v>
      </c>
      <c r="B6" s="27"/>
      <c r="C6" s="28"/>
      <c r="D6" s="29"/>
      <c r="E6" s="30"/>
      <c r="F6" s="5"/>
      <c r="G6" s="5"/>
    </row>
    <row r="7" spans="1:7" s="18" customFormat="1" ht="15" customHeight="1">
      <c r="A7" s="20"/>
      <c r="B7" s="21"/>
      <c r="C7" s="21"/>
      <c r="D7" s="21"/>
      <c r="E7" s="23"/>
      <c r="F7" s="24"/>
      <c r="G7" s="25"/>
    </row>
    <row r="8" spans="1:7" s="2" customFormat="1" ht="16.5" customHeight="1">
      <c r="A8" s="31"/>
      <c r="B8" s="32"/>
      <c r="C8" s="33"/>
      <c r="D8" s="35"/>
      <c r="E8" s="36"/>
      <c r="F8" s="5"/>
      <c r="G8" s="5"/>
    </row>
    <row r="9" spans="1:7" s="2" customFormat="1" ht="15" customHeight="1">
      <c r="A9" s="20" t="s">
        <v>62</v>
      </c>
      <c r="B9" s="21"/>
      <c r="C9" s="21" t="s">
        <v>63</v>
      </c>
      <c r="D9" s="21" t="s">
        <v>64</v>
      </c>
      <c r="E9" s="37" t="s">
        <v>65</v>
      </c>
      <c r="F9" s="5"/>
      <c r="G9" s="5"/>
    </row>
    <row r="10" spans="1:7" s="2" customFormat="1" ht="12.75">
      <c r="A10" s="39" t="s">
        <v>117</v>
      </c>
      <c r="B10" s="40"/>
      <c r="C10" s="41" t="s">
        <v>118</v>
      </c>
      <c r="D10" s="42"/>
      <c r="E10" s="43" t="s">
        <v>114</v>
      </c>
      <c r="F10" s="5"/>
      <c r="G10" s="5"/>
    </row>
    <row r="11" spans="1:7" ht="12.75">
      <c r="A11" s="20"/>
      <c r="B11" s="21"/>
      <c r="C11" s="45"/>
      <c r="D11" s="45"/>
      <c r="E11" s="46"/>
      <c r="F11" s="47"/>
      <c r="G11" s="47"/>
    </row>
    <row r="12" spans="1:7" s="2" customFormat="1" ht="12.75">
      <c r="A12" s="427"/>
      <c r="B12" s="5"/>
      <c r="C12" s="49"/>
      <c r="D12" s="50"/>
      <c r="E12" s="51"/>
      <c r="F12" s="5"/>
      <c r="G12" s="5"/>
    </row>
    <row r="13" spans="1:7" ht="7.5" customHeight="1">
      <c r="A13" s="47"/>
      <c r="B13" s="47"/>
      <c r="C13" s="47"/>
      <c r="D13" s="47"/>
      <c r="E13" s="52"/>
      <c r="F13" s="47"/>
      <c r="G13" s="47"/>
    </row>
    <row r="14" spans="1:7" ht="107.25" customHeight="1">
      <c r="A14" s="47"/>
      <c r="B14" s="47"/>
      <c r="C14" s="47"/>
      <c r="D14" s="47"/>
      <c r="E14" s="52"/>
      <c r="F14" s="47"/>
      <c r="G14" s="47"/>
    </row>
    <row r="15" spans="1:7" ht="12.75">
      <c r="A15" s="45"/>
      <c r="B15" s="45"/>
      <c r="C15" s="45"/>
      <c r="D15" s="45"/>
      <c r="E15" s="52"/>
      <c r="F15" s="47"/>
      <c r="G15" s="47"/>
    </row>
    <row r="16" spans="1:7" ht="12.75">
      <c r="A16" s="45"/>
      <c r="B16" s="45"/>
      <c r="C16" s="45"/>
      <c r="D16" s="45"/>
      <c r="E16" s="53"/>
      <c r="F16" s="47"/>
      <c r="G16" s="47"/>
    </row>
    <row r="17" spans="1:7" ht="12.75" customHeight="1">
      <c r="A17" s="55"/>
      <c r="B17" s="56"/>
      <c r="C17" s="56"/>
      <c r="D17" s="57"/>
      <c r="E17" s="52"/>
      <c r="F17" s="47"/>
      <c r="G17" s="47"/>
    </row>
    <row r="18" spans="1:7" ht="12.75">
      <c r="A18" s="47"/>
      <c r="B18" s="47"/>
      <c r="C18" s="47"/>
      <c r="D18" s="47"/>
      <c r="E18" s="52"/>
      <c r="F18" s="47"/>
      <c r="G18" s="47"/>
    </row>
  </sheetData>
  <sheetProtection/>
  <printOptions/>
  <pageMargins left="0.35" right="0.35" top="0.39" bottom="0.39" header="0" footer="0"/>
  <pageSetup horizontalDpi="360" verticalDpi="360" orientation="portrait" paperSize="9"/>
  <drawing r:id="rId1"/>
</worksheet>
</file>

<file path=xl/worksheets/sheet3.xml><?xml version="1.0" encoding="utf-8"?>
<worksheet xmlns="http://schemas.openxmlformats.org/spreadsheetml/2006/main" xmlns:r="http://schemas.openxmlformats.org/officeDocument/2006/relationships">
  <sheetPr codeName="Sheet27"/>
  <dimension ref="A1:V87"/>
  <sheetViews>
    <sheetView showGridLines="0" showZeros="0" view="pageBreakPreview" zoomScale="60" zoomScaleNormal="86" zoomScalePageLayoutView="0" workbookViewId="0" topLeftCell="A1">
      <pane ySplit="7" topLeftCell="BM44" activePane="bottomLeft" state="frozen"/>
      <selection pane="topLeft" activeCell="A4" sqref="A4:C4"/>
      <selection pane="bottomLeft" activeCell="G54" sqref="G54"/>
    </sheetView>
  </sheetViews>
  <sheetFormatPr defaultColWidth="9.140625" defaultRowHeight="12.75"/>
  <cols>
    <col min="1" max="1" width="3.8515625" style="0" customWidth="1"/>
    <col min="2" max="2" width="20.57421875" style="0" customWidth="1"/>
    <col min="3" max="3" width="18.7109375" style="0" customWidth="1"/>
    <col min="4" max="4" width="5.421875" style="58" customWidth="1"/>
    <col min="5" max="6" width="5.8515625" style="58" customWidth="1"/>
    <col min="7" max="7" width="20.57421875" style="83" customWidth="1"/>
    <col min="8" max="8" width="18.7109375" style="58" customWidth="1"/>
    <col min="9" max="9" width="5.7109375" style="58" customWidth="1"/>
    <col min="10" max="10" width="3.28125" style="58" hidden="1" customWidth="1"/>
    <col min="11" max="11" width="3.8515625" style="58" hidden="1" customWidth="1"/>
    <col min="12" max="12" width="4.421875" style="58" hidden="1" customWidth="1"/>
    <col min="13" max="13" width="7.8515625" style="58" customWidth="1"/>
    <col min="14" max="14" width="5.8515625" style="58" customWidth="1"/>
    <col min="15" max="15" width="4.8515625" style="58" hidden="1" customWidth="1"/>
    <col min="16" max="16" width="3.57421875" style="58" hidden="1" customWidth="1"/>
    <col min="17" max="17" width="6.140625" style="58" hidden="1" customWidth="1"/>
    <col min="18" max="18" width="5.7109375" style="58" hidden="1" customWidth="1"/>
    <col min="19" max="22" width="5.8515625" style="58" customWidth="1"/>
  </cols>
  <sheetData>
    <row r="1" spans="1:22" ht="24">
      <c r="A1" s="74" t="str">
        <f>Подготовка!$A$6</f>
        <v>UFC OPEN 2007</v>
      </c>
      <c r="B1" s="74"/>
      <c r="C1" s="74"/>
      <c r="D1" s="75"/>
      <c r="E1" s="75"/>
      <c r="F1" s="75"/>
      <c r="G1" s="102"/>
      <c r="H1" s="75"/>
      <c r="I1" s="76"/>
      <c r="J1" s="76"/>
      <c r="K1" s="76"/>
      <c r="L1" s="76"/>
      <c r="M1" s="76"/>
      <c r="N1" s="76"/>
      <c r="O1" s="76"/>
      <c r="P1" s="76"/>
      <c r="Q1" s="76"/>
      <c r="R1" s="76"/>
      <c r="S1" s="76"/>
      <c r="T1" s="76"/>
      <c r="U1" s="208"/>
      <c r="V1" s="91"/>
    </row>
    <row r="2" spans="1:22" ht="13.5" thickBot="1">
      <c r="A2" s="77">
        <f>Подготовка!$A$8</f>
        <v>0</v>
      </c>
      <c r="B2" s="77"/>
      <c r="C2" s="67"/>
      <c r="D2" s="209"/>
      <c r="E2" s="209"/>
      <c r="F2" s="209"/>
      <c r="G2" s="102"/>
      <c r="H2" s="84"/>
      <c r="I2" s="84"/>
      <c r="J2" s="84"/>
      <c r="K2" s="84"/>
      <c r="L2" s="84"/>
      <c r="M2" s="65"/>
      <c r="N2" s="65"/>
      <c r="O2" s="65"/>
      <c r="P2" s="65"/>
      <c r="Q2" s="65"/>
      <c r="R2" s="65"/>
      <c r="S2" s="65"/>
      <c r="T2" s="65"/>
      <c r="U2" s="210"/>
      <c r="V2" s="93"/>
    </row>
    <row r="3" spans="1:22" s="2" customFormat="1" ht="13.5" thickBot="1">
      <c r="A3" s="103" t="s">
        <v>3</v>
      </c>
      <c r="B3" s="104"/>
      <c r="C3" s="105"/>
      <c r="D3" s="23"/>
      <c r="E3" s="23"/>
      <c r="F3" s="23"/>
      <c r="G3" s="106"/>
      <c r="H3" s="23"/>
      <c r="I3" s="37"/>
      <c r="J3" s="37"/>
      <c r="K3" s="23"/>
      <c r="L3" s="23"/>
      <c r="M3" s="37"/>
      <c r="N3" s="37"/>
      <c r="O3" s="37"/>
      <c r="P3" s="37"/>
      <c r="Q3" s="37"/>
      <c r="R3" s="37"/>
      <c r="S3" s="211" t="s">
        <v>111</v>
      </c>
      <c r="T3" s="109"/>
      <c r="U3" s="109"/>
      <c r="V3" s="212"/>
    </row>
    <row r="4" spans="1:22" s="2" customFormat="1" ht="12.75">
      <c r="A4" s="60" t="s">
        <v>66</v>
      </c>
      <c r="B4" s="60"/>
      <c r="C4" s="59" t="s">
        <v>63</v>
      </c>
      <c r="D4" s="59"/>
      <c r="E4" s="59"/>
      <c r="F4" s="59"/>
      <c r="G4" s="59" t="s">
        <v>64</v>
      </c>
      <c r="H4" s="60"/>
      <c r="I4" s="61"/>
      <c r="J4" s="61" t="s">
        <v>43</v>
      </c>
      <c r="K4" s="61"/>
      <c r="L4" s="61"/>
      <c r="M4" s="61"/>
      <c r="N4" s="61" t="s">
        <v>65</v>
      </c>
      <c r="O4" s="108"/>
      <c r="P4" s="108"/>
      <c r="Q4" s="108"/>
      <c r="R4" s="108"/>
      <c r="S4" s="204"/>
      <c r="T4" s="213"/>
      <c r="U4" s="213"/>
      <c r="V4" s="110"/>
    </row>
    <row r="5" spans="1:22" s="2" customFormat="1" ht="13.5" thickBot="1">
      <c r="A5" s="494" t="str">
        <f>Подготовка!$A$10</f>
        <v>6-8 июля 2007</v>
      </c>
      <c r="B5" s="494"/>
      <c r="C5" s="125" t="str">
        <f>Подготовка!$C$10</f>
        <v>Селена, Черкассы</v>
      </c>
      <c r="D5" s="80"/>
      <c r="E5" s="80"/>
      <c r="F5" s="80"/>
      <c r="G5" s="127">
        <f>Подготовка!$D$10</f>
        <v>0</v>
      </c>
      <c r="H5" s="85">
        <f>Подготовка!$A$12</f>
        <v>0</v>
      </c>
      <c r="I5" s="69"/>
      <c r="J5" s="69" t="str">
        <f>Подготовка!$E$10</f>
        <v>Евгений Зукин</v>
      </c>
      <c r="K5" s="69"/>
      <c r="L5" s="69"/>
      <c r="M5" s="69"/>
      <c r="N5" s="69" t="str">
        <f>Подготовка!$E$10</f>
        <v>Евгений Зукин</v>
      </c>
      <c r="O5" s="69"/>
      <c r="P5" s="69"/>
      <c r="Q5" s="69"/>
      <c r="R5" s="69"/>
      <c r="S5" s="111"/>
      <c r="T5" s="85"/>
      <c r="U5" s="85"/>
      <c r="V5" s="112">
        <f>COUNTA(V8:V87)</f>
        <v>16</v>
      </c>
    </row>
    <row r="6" spans="1:22" s="214" customFormat="1" ht="12" customHeight="1">
      <c r="A6" s="215"/>
      <c r="B6" s="495" t="s">
        <v>84</v>
      </c>
      <c r="C6" s="496"/>
      <c r="D6" s="496"/>
      <c r="E6" s="496"/>
      <c r="F6" s="497"/>
      <c r="G6" s="498" t="s">
        <v>87</v>
      </c>
      <c r="H6" s="496"/>
      <c r="I6" s="496"/>
      <c r="J6" s="496"/>
      <c r="K6" s="496"/>
      <c r="L6" s="496"/>
      <c r="M6" s="496"/>
      <c r="N6" s="499"/>
      <c r="O6" s="216"/>
      <c r="P6" s="217"/>
      <c r="Q6" s="216" t="s">
        <v>44</v>
      </c>
      <c r="R6" s="216"/>
      <c r="S6" s="496" t="s">
        <v>86</v>
      </c>
      <c r="T6" s="496"/>
      <c r="U6" s="496"/>
      <c r="V6" s="499"/>
    </row>
    <row r="7" spans="1:22" ht="47.25" customHeight="1" thickBot="1">
      <c r="A7" s="95" t="s">
        <v>72</v>
      </c>
      <c r="B7" s="96" t="s">
        <v>73</v>
      </c>
      <c r="C7" s="96" t="s">
        <v>74</v>
      </c>
      <c r="D7" s="96" t="s">
        <v>75</v>
      </c>
      <c r="E7" s="96" t="s">
        <v>69</v>
      </c>
      <c r="F7" s="98"/>
      <c r="G7" s="96" t="s">
        <v>73</v>
      </c>
      <c r="H7" s="96" t="s">
        <v>74</v>
      </c>
      <c r="I7" s="96" t="s">
        <v>75</v>
      </c>
      <c r="J7" s="218"/>
      <c r="K7" s="218"/>
      <c r="L7" s="218"/>
      <c r="M7" s="96" t="s">
        <v>69</v>
      </c>
      <c r="N7" s="205"/>
      <c r="O7" s="219"/>
      <c r="P7" s="99"/>
      <c r="Q7" s="99" t="s">
        <v>45</v>
      </c>
      <c r="R7" s="99" t="s">
        <v>46</v>
      </c>
      <c r="S7" s="96"/>
      <c r="T7" s="205" t="s">
        <v>70</v>
      </c>
      <c r="U7" s="96" t="s">
        <v>85</v>
      </c>
      <c r="V7" s="97" t="s">
        <v>71</v>
      </c>
    </row>
    <row r="8" spans="1:22" s="11" customFormat="1" ht="18.75" customHeight="1">
      <c r="A8" s="100">
        <v>1</v>
      </c>
      <c r="B8" s="428" t="s">
        <v>120</v>
      </c>
      <c r="C8" s="87"/>
      <c r="D8" s="88"/>
      <c r="E8" s="88"/>
      <c r="F8" s="220"/>
      <c r="G8" s="428" t="s">
        <v>146</v>
      </c>
      <c r="H8" s="222"/>
      <c r="I8" s="88"/>
      <c r="J8" s="88"/>
      <c r="K8" s="223"/>
      <c r="L8" s="223"/>
      <c r="M8" s="429">
        <v>7624</v>
      </c>
      <c r="N8" s="101"/>
      <c r="O8" s="113"/>
      <c r="P8" s="224"/>
      <c r="Q8" s="207">
        <f aca="true" t="shared" si="0" ref="Q8:Q39">IF(OR(B8="",G8=""),"",IF(S8="Yes",1,999))</f>
        <v>999</v>
      </c>
      <c r="R8" s="207">
        <f aca="true" t="shared" si="1" ref="R8:R39">IF(OR(B8="",G8=""),"",IF(T8="DA",1,IF(T8="WC",2,IF(T8="A",3,999))))</f>
        <v>999</v>
      </c>
      <c r="S8" s="88"/>
      <c r="T8" s="89"/>
      <c r="U8" s="429">
        <v>7624</v>
      </c>
      <c r="V8" s="89">
        <v>1</v>
      </c>
    </row>
    <row r="9" spans="1:22" s="11" customFormat="1" ht="18.75" customHeight="1">
      <c r="A9" s="100">
        <v>2</v>
      </c>
      <c r="B9" s="428" t="s">
        <v>121</v>
      </c>
      <c r="C9" s="87"/>
      <c r="D9" s="88"/>
      <c r="E9" s="88"/>
      <c r="F9" s="220"/>
      <c r="G9" s="428" t="s">
        <v>147</v>
      </c>
      <c r="H9" s="222"/>
      <c r="I9" s="88"/>
      <c r="J9" s="88"/>
      <c r="K9" s="223"/>
      <c r="L9" s="223"/>
      <c r="M9" s="429">
        <v>5924</v>
      </c>
      <c r="N9" s="101"/>
      <c r="O9" s="113"/>
      <c r="P9" s="224"/>
      <c r="Q9" s="207">
        <f t="shared" si="0"/>
        <v>999</v>
      </c>
      <c r="R9" s="207">
        <f t="shared" si="1"/>
        <v>999</v>
      </c>
      <c r="S9" s="88"/>
      <c r="T9" s="89"/>
      <c r="U9" s="429">
        <v>5924</v>
      </c>
      <c r="V9" s="89">
        <v>2</v>
      </c>
    </row>
    <row r="10" spans="1:22" s="11" customFormat="1" ht="18.75" customHeight="1">
      <c r="A10" s="100">
        <v>3</v>
      </c>
      <c r="B10" s="428" t="s">
        <v>122</v>
      </c>
      <c r="C10" s="87"/>
      <c r="D10" s="88"/>
      <c r="E10" s="88"/>
      <c r="F10" s="220"/>
      <c r="G10" s="428" t="s">
        <v>148</v>
      </c>
      <c r="H10" s="222"/>
      <c r="I10" s="88"/>
      <c r="J10" s="88"/>
      <c r="K10" s="223"/>
      <c r="L10" s="223"/>
      <c r="M10" s="429">
        <v>5864</v>
      </c>
      <c r="N10" s="101"/>
      <c r="O10" s="113"/>
      <c r="P10" s="224"/>
      <c r="Q10" s="207">
        <f t="shared" si="0"/>
        <v>999</v>
      </c>
      <c r="R10" s="207">
        <f t="shared" si="1"/>
        <v>999</v>
      </c>
      <c r="S10" s="88"/>
      <c r="T10" s="89"/>
      <c r="U10" s="429">
        <v>5864</v>
      </c>
      <c r="V10" s="89">
        <v>3</v>
      </c>
    </row>
    <row r="11" spans="1:22" s="11" customFormat="1" ht="18.75" customHeight="1">
      <c r="A11" s="100">
        <v>4</v>
      </c>
      <c r="B11" s="428" t="s">
        <v>123</v>
      </c>
      <c r="C11" s="87"/>
      <c r="D11" s="88"/>
      <c r="E11" s="88"/>
      <c r="F11" s="220"/>
      <c r="G11" s="428" t="s">
        <v>149</v>
      </c>
      <c r="H11" s="222"/>
      <c r="I11" s="88"/>
      <c r="J11" s="88"/>
      <c r="K11" s="223"/>
      <c r="L11" s="223"/>
      <c r="M11" s="429">
        <v>4603</v>
      </c>
      <c r="N11" s="101"/>
      <c r="O11" s="113"/>
      <c r="P11" s="224"/>
      <c r="Q11" s="207">
        <f t="shared" si="0"/>
        <v>999</v>
      </c>
      <c r="R11" s="207">
        <f t="shared" si="1"/>
        <v>999</v>
      </c>
      <c r="S11" s="88"/>
      <c r="T11" s="89"/>
      <c r="U11" s="429">
        <v>4603</v>
      </c>
      <c r="V11" s="89">
        <v>4</v>
      </c>
    </row>
    <row r="12" spans="1:22" s="11" customFormat="1" ht="18.75" customHeight="1">
      <c r="A12" s="100">
        <v>5</v>
      </c>
      <c r="B12" s="428" t="s">
        <v>124</v>
      </c>
      <c r="C12" s="87"/>
      <c r="D12" s="88"/>
      <c r="E12" s="88"/>
      <c r="F12" s="220"/>
      <c r="G12" s="428" t="s">
        <v>150</v>
      </c>
      <c r="H12" s="222"/>
      <c r="I12" s="88"/>
      <c r="J12" s="88"/>
      <c r="K12" s="223"/>
      <c r="L12" s="223"/>
      <c r="M12" s="429">
        <v>4086</v>
      </c>
      <c r="N12" s="101"/>
      <c r="O12" s="113"/>
      <c r="P12" s="224"/>
      <c r="Q12" s="207">
        <f t="shared" si="0"/>
        <v>999</v>
      </c>
      <c r="R12" s="207">
        <f t="shared" si="1"/>
        <v>999</v>
      </c>
      <c r="S12" s="88"/>
      <c r="T12" s="225"/>
      <c r="U12" s="429">
        <v>4086</v>
      </c>
      <c r="V12" s="89">
        <v>5</v>
      </c>
    </row>
    <row r="13" spans="1:22" s="11" customFormat="1" ht="18.75" customHeight="1">
      <c r="A13" s="100">
        <v>6</v>
      </c>
      <c r="B13" s="428" t="s">
        <v>125</v>
      </c>
      <c r="C13" s="87"/>
      <c r="D13" s="88"/>
      <c r="E13" s="88"/>
      <c r="F13" s="220"/>
      <c r="G13" s="428" t="s">
        <v>151</v>
      </c>
      <c r="H13" s="222"/>
      <c r="I13" s="88"/>
      <c r="J13" s="88"/>
      <c r="K13" s="223"/>
      <c r="L13" s="223"/>
      <c r="M13" s="429">
        <v>3264</v>
      </c>
      <c r="N13" s="101"/>
      <c r="O13" s="113"/>
      <c r="P13" s="224"/>
      <c r="Q13" s="207">
        <f t="shared" si="0"/>
        <v>999</v>
      </c>
      <c r="R13" s="207">
        <f t="shared" si="1"/>
        <v>999</v>
      </c>
      <c r="S13" s="88"/>
      <c r="T13" s="89"/>
      <c r="U13" s="429">
        <v>3264</v>
      </c>
      <c r="V13" s="89">
        <v>6</v>
      </c>
    </row>
    <row r="14" spans="1:22" s="11" customFormat="1" ht="18.75" customHeight="1">
      <c r="A14" s="100">
        <v>7</v>
      </c>
      <c r="B14" s="428" t="s">
        <v>126</v>
      </c>
      <c r="C14" s="87"/>
      <c r="D14" s="88"/>
      <c r="E14" s="88"/>
      <c r="F14" s="220"/>
      <c r="G14" s="428" t="s">
        <v>152</v>
      </c>
      <c r="H14" s="222"/>
      <c r="I14" s="88"/>
      <c r="J14" s="88"/>
      <c r="K14" s="223"/>
      <c r="L14" s="223"/>
      <c r="M14" s="429">
        <v>3053</v>
      </c>
      <c r="N14" s="101"/>
      <c r="O14" s="113"/>
      <c r="P14" s="224"/>
      <c r="Q14" s="207">
        <f t="shared" si="0"/>
        <v>999</v>
      </c>
      <c r="R14" s="207">
        <f t="shared" si="1"/>
        <v>999</v>
      </c>
      <c r="S14" s="88"/>
      <c r="T14" s="89"/>
      <c r="U14" s="429">
        <v>3053</v>
      </c>
      <c r="V14" s="89">
        <v>7</v>
      </c>
    </row>
    <row r="15" spans="1:22" s="11" customFormat="1" ht="18.75" customHeight="1">
      <c r="A15" s="100">
        <v>8</v>
      </c>
      <c r="B15" s="428" t="s">
        <v>127</v>
      </c>
      <c r="C15" s="87"/>
      <c r="D15" s="88"/>
      <c r="E15" s="88"/>
      <c r="F15" s="220"/>
      <c r="G15" s="428" t="s">
        <v>153</v>
      </c>
      <c r="H15" s="222"/>
      <c r="I15" s="88"/>
      <c r="J15" s="88"/>
      <c r="K15" s="223"/>
      <c r="L15" s="223"/>
      <c r="M15" s="429">
        <v>3005</v>
      </c>
      <c r="N15" s="101"/>
      <c r="O15" s="113"/>
      <c r="P15" s="224"/>
      <c r="Q15" s="207">
        <f t="shared" si="0"/>
        <v>999</v>
      </c>
      <c r="R15" s="207">
        <f t="shared" si="1"/>
        <v>999</v>
      </c>
      <c r="S15" s="88"/>
      <c r="T15" s="89"/>
      <c r="U15" s="429">
        <v>3005</v>
      </c>
      <c r="V15" s="89">
        <v>8</v>
      </c>
    </row>
    <row r="16" spans="1:22" s="11" customFormat="1" ht="18.75" customHeight="1">
      <c r="A16" s="100">
        <v>9</v>
      </c>
      <c r="B16" s="428" t="s">
        <v>128</v>
      </c>
      <c r="C16" s="87"/>
      <c r="D16" s="88"/>
      <c r="E16" s="88"/>
      <c r="F16" s="220"/>
      <c r="G16" s="428" t="s">
        <v>154</v>
      </c>
      <c r="H16" s="222"/>
      <c r="I16" s="88"/>
      <c r="J16" s="88"/>
      <c r="K16" s="223"/>
      <c r="L16" s="223"/>
      <c r="M16" s="429">
        <v>2587</v>
      </c>
      <c r="N16" s="101"/>
      <c r="O16" s="113"/>
      <c r="P16" s="224"/>
      <c r="Q16" s="207">
        <f t="shared" si="0"/>
        <v>999</v>
      </c>
      <c r="R16" s="207">
        <f t="shared" si="1"/>
        <v>999</v>
      </c>
      <c r="S16" s="88"/>
      <c r="T16" s="89"/>
      <c r="U16" s="429">
        <v>2587</v>
      </c>
      <c r="V16" s="89">
        <v>9</v>
      </c>
    </row>
    <row r="17" spans="1:22" s="11" customFormat="1" ht="18.75" customHeight="1">
      <c r="A17" s="100">
        <v>10</v>
      </c>
      <c r="B17" s="428" t="s">
        <v>129</v>
      </c>
      <c r="C17" s="87"/>
      <c r="D17" s="88"/>
      <c r="E17" s="88"/>
      <c r="F17" s="220"/>
      <c r="G17" s="428" t="s">
        <v>155</v>
      </c>
      <c r="H17" s="222"/>
      <c r="I17" s="88"/>
      <c r="J17" s="88"/>
      <c r="K17" s="223"/>
      <c r="L17" s="223"/>
      <c r="M17" s="429">
        <v>2548</v>
      </c>
      <c r="N17" s="101"/>
      <c r="O17" s="113"/>
      <c r="P17" s="224"/>
      <c r="Q17" s="207">
        <f t="shared" si="0"/>
        <v>999</v>
      </c>
      <c r="R17" s="207">
        <f t="shared" si="1"/>
        <v>999</v>
      </c>
      <c r="S17" s="88"/>
      <c r="T17" s="89"/>
      <c r="U17" s="429">
        <v>2548</v>
      </c>
      <c r="V17" s="89">
        <v>10</v>
      </c>
    </row>
    <row r="18" spans="1:22" s="11" customFormat="1" ht="18.75" customHeight="1">
      <c r="A18" s="100">
        <v>11</v>
      </c>
      <c r="B18" s="428" t="s">
        <v>130</v>
      </c>
      <c r="C18" s="87"/>
      <c r="D18" s="88"/>
      <c r="E18" s="88"/>
      <c r="F18" s="220"/>
      <c r="G18" s="428" t="s">
        <v>156</v>
      </c>
      <c r="H18" s="222"/>
      <c r="I18" s="88"/>
      <c r="J18" s="88"/>
      <c r="K18" s="223"/>
      <c r="L18" s="223"/>
      <c r="M18" s="429">
        <v>2027</v>
      </c>
      <c r="N18" s="101"/>
      <c r="O18" s="113"/>
      <c r="P18" s="224"/>
      <c r="Q18" s="207">
        <f t="shared" si="0"/>
        <v>999</v>
      </c>
      <c r="R18" s="207">
        <f t="shared" si="1"/>
        <v>999</v>
      </c>
      <c r="S18" s="88"/>
      <c r="T18" s="89"/>
      <c r="U18" s="429">
        <v>2027</v>
      </c>
      <c r="V18" s="89">
        <v>11</v>
      </c>
    </row>
    <row r="19" spans="1:22" s="11" customFormat="1" ht="18.75" customHeight="1">
      <c r="A19" s="100">
        <v>12</v>
      </c>
      <c r="B19" s="428" t="s">
        <v>131</v>
      </c>
      <c r="C19" s="87"/>
      <c r="D19" s="88"/>
      <c r="E19" s="88"/>
      <c r="F19" s="220"/>
      <c r="G19" s="428" t="s">
        <v>157</v>
      </c>
      <c r="H19" s="222"/>
      <c r="I19" s="88"/>
      <c r="J19" s="88"/>
      <c r="K19" s="223"/>
      <c r="L19" s="223"/>
      <c r="M19" s="429">
        <v>1804</v>
      </c>
      <c r="N19" s="101"/>
      <c r="O19" s="113"/>
      <c r="P19" s="224"/>
      <c r="Q19" s="207">
        <f t="shared" si="0"/>
        <v>999</v>
      </c>
      <c r="R19" s="207">
        <f t="shared" si="1"/>
        <v>999</v>
      </c>
      <c r="S19" s="88"/>
      <c r="T19" s="89"/>
      <c r="U19" s="429">
        <v>1804</v>
      </c>
      <c r="V19" s="89">
        <v>12</v>
      </c>
    </row>
    <row r="20" spans="1:22" s="11" customFormat="1" ht="18.75" customHeight="1">
      <c r="A20" s="100">
        <v>13</v>
      </c>
      <c r="B20" s="428" t="s">
        <v>132</v>
      </c>
      <c r="C20" s="87"/>
      <c r="D20" s="88"/>
      <c r="E20" s="88"/>
      <c r="F20" s="220"/>
      <c r="G20" s="428" t="s">
        <v>158</v>
      </c>
      <c r="H20" s="222"/>
      <c r="I20" s="88"/>
      <c r="J20" s="88"/>
      <c r="K20" s="223"/>
      <c r="L20" s="223"/>
      <c r="M20" s="429">
        <v>1055</v>
      </c>
      <c r="N20" s="101"/>
      <c r="O20" s="113"/>
      <c r="P20" s="224"/>
      <c r="Q20" s="207">
        <f t="shared" si="0"/>
        <v>999</v>
      </c>
      <c r="R20" s="207">
        <f t="shared" si="1"/>
        <v>999</v>
      </c>
      <c r="S20" s="88"/>
      <c r="T20" s="89"/>
      <c r="U20" s="429">
        <v>1055</v>
      </c>
      <c r="V20" s="89">
        <v>13</v>
      </c>
    </row>
    <row r="21" spans="1:22" s="11" customFormat="1" ht="18.75" customHeight="1">
      <c r="A21" s="100">
        <v>14</v>
      </c>
      <c r="B21" s="428" t="s">
        <v>133</v>
      </c>
      <c r="C21" s="87"/>
      <c r="D21" s="88"/>
      <c r="E21" s="88"/>
      <c r="F21" s="220"/>
      <c r="G21" s="428" t="s">
        <v>159</v>
      </c>
      <c r="H21" s="222"/>
      <c r="I21" s="88"/>
      <c r="J21" s="88"/>
      <c r="K21" s="223"/>
      <c r="L21" s="223"/>
      <c r="M21" s="429">
        <v>877</v>
      </c>
      <c r="N21" s="101"/>
      <c r="O21" s="113"/>
      <c r="P21" s="224"/>
      <c r="Q21" s="207">
        <f t="shared" si="0"/>
        <v>999</v>
      </c>
      <c r="R21" s="207">
        <f t="shared" si="1"/>
        <v>999</v>
      </c>
      <c r="S21" s="88"/>
      <c r="T21" s="89"/>
      <c r="U21" s="429">
        <v>877</v>
      </c>
      <c r="V21" s="89">
        <v>14</v>
      </c>
    </row>
    <row r="22" spans="1:22" s="11" customFormat="1" ht="18.75" customHeight="1">
      <c r="A22" s="100">
        <v>15</v>
      </c>
      <c r="B22" s="428" t="s">
        <v>134</v>
      </c>
      <c r="C22" s="87"/>
      <c r="D22" s="88"/>
      <c r="E22" s="88"/>
      <c r="F22" s="220"/>
      <c r="G22" s="428" t="s">
        <v>160</v>
      </c>
      <c r="H22" s="222"/>
      <c r="I22" s="88"/>
      <c r="J22" s="88"/>
      <c r="K22" s="223"/>
      <c r="L22" s="223"/>
      <c r="M22" s="429">
        <v>812</v>
      </c>
      <c r="N22" s="101"/>
      <c r="O22" s="113"/>
      <c r="P22" s="224"/>
      <c r="Q22" s="207">
        <f t="shared" si="0"/>
        <v>999</v>
      </c>
      <c r="R22" s="207">
        <f t="shared" si="1"/>
        <v>999</v>
      </c>
      <c r="S22" s="88"/>
      <c r="T22" s="89"/>
      <c r="U22" s="429">
        <v>812</v>
      </c>
      <c r="V22" s="89">
        <v>15</v>
      </c>
    </row>
    <row r="23" spans="1:22" s="11" customFormat="1" ht="18.75" customHeight="1">
      <c r="A23" s="100">
        <v>16</v>
      </c>
      <c r="B23" s="428" t="s">
        <v>135</v>
      </c>
      <c r="C23" s="87"/>
      <c r="D23" s="88"/>
      <c r="E23" s="88"/>
      <c r="F23" s="220"/>
      <c r="G23" s="428" t="s">
        <v>161</v>
      </c>
      <c r="H23" s="222"/>
      <c r="I23" s="88"/>
      <c r="J23" s="88"/>
      <c r="K23" s="223"/>
      <c r="L23" s="223"/>
      <c r="M23" s="429">
        <v>630</v>
      </c>
      <c r="N23" s="101"/>
      <c r="O23" s="113"/>
      <c r="P23" s="224"/>
      <c r="Q23" s="207">
        <f t="shared" si="0"/>
        <v>999</v>
      </c>
      <c r="R23" s="207">
        <f t="shared" si="1"/>
        <v>999</v>
      </c>
      <c r="S23" s="88"/>
      <c r="T23" s="89"/>
      <c r="U23" s="429">
        <v>630</v>
      </c>
      <c r="V23" s="89">
        <v>16</v>
      </c>
    </row>
    <row r="24" spans="1:22" s="44" customFormat="1" ht="18.75" customHeight="1">
      <c r="A24" s="100">
        <v>17</v>
      </c>
      <c r="B24" s="428" t="s">
        <v>136</v>
      </c>
      <c r="C24" s="87"/>
      <c r="D24" s="88"/>
      <c r="E24" s="88"/>
      <c r="F24" s="220"/>
      <c r="G24" s="428" t="s">
        <v>162</v>
      </c>
      <c r="H24" s="222"/>
      <c r="I24" s="88"/>
      <c r="J24" s="88"/>
      <c r="K24" s="223"/>
      <c r="L24" s="223"/>
      <c r="M24" s="429">
        <v>454</v>
      </c>
      <c r="N24" s="101"/>
      <c r="O24" s="113"/>
      <c r="P24" s="224"/>
      <c r="Q24" s="207">
        <f t="shared" si="0"/>
        <v>999</v>
      </c>
      <c r="R24" s="207">
        <f t="shared" si="1"/>
        <v>999</v>
      </c>
      <c r="S24" s="88"/>
      <c r="T24" s="89"/>
      <c r="U24" s="207">
        <f aca="true" t="shared" si="2" ref="U24:U39">IF(AND(E24&gt;0,M24&gt;0),E24+M24,)</f>
        <v>0</v>
      </c>
      <c r="V24" s="89"/>
    </row>
    <row r="25" spans="1:22" s="44" customFormat="1" ht="18.75" customHeight="1">
      <c r="A25" s="100">
        <v>18</v>
      </c>
      <c r="B25" s="428" t="s">
        <v>137</v>
      </c>
      <c r="C25" s="87"/>
      <c r="D25" s="88"/>
      <c r="E25" s="88"/>
      <c r="F25" s="220"/>
      <c r="G25" s="428" t="s">
        <v>163</v>
      </c>
      <c r="H25" s="222"/>
      <c r="I25" s="88"/>
      <c r="J25" s="88"/>
      <c r="K25" s="223"/>
      <c r="L25" s="223"/>
      <c r="M25" s="429">
        <v>93</v>
      </c>
      <c r="N25" s="101"/>
      <c r="O25" s="113"/>
      <c r="P25" s="224"/>
      <c r="Q25" s="207">
        <f t="shared" si="0"/>
        <v>999</v>
      </c>
      <c r="R25" s="207">
        <f t="shared" si="1"/>
        <v>999</v>
      </c>
      <c r="S25" s="88"/>
      <c r="T25" s="89"/>
      <c r="U25" s="207">
        <f t="shared" si="2"/>
        <v>0</v>
      </c>
      <c r="V25" s="89"/>
    </row>
    <row r="26" spans="1:22" s="44" customFormat="1" ht="18.75" customHeight="1">
      <c r="A26" s="100">
        <v>19</v>
      </c>
      <c r="B26" s="428" t="s">
        <v>138</v>
      </c>
      <c r="C26" s="87"/>
      <c r="D26" s="88"/>
      <c r="E26" s="88"/>
      <c r="F26" s="220"/>
      <c r="G26" s="428" t="s">
        <v>137</v>
      </c>
      <c r="H26" s="222"/>
      <c r="I26" s="88"/>
      <c r="J26" s="88"/>
      <c r="K26" s="223"/>
      <c r="L26" s="223"/>
      <c r="M26" s="429">
        <v>1</v>
      </c>
      <c r="N26" s="101"/>
      <c r="O26" s="113"/>
      <c r="P26" s="224"/>
      <c r="Q26" s="207">
        <f t="shared" si="0"/>
        <v>999</v>
      </c>
      <c r="R26" s="207">
        <f t="shared" si="1"/>
        <v>999</v>
      </c>
      <c r="S26" s="88"/>
      <c r="T26" s="89"/>
      <c r="U26" s="207">
        <f t="shared" si="2"/>
        <v>0</v>
      </c>
      <c r="V26" s="89"/>
    </row>
    <row r="27" spans="1:22" s="44" customFormat="1" ht="18.75" customHeight="1">
      <c r="A27" s="100">
        <v>20</v>
      </c>
      <c r="B27" s="428" t="s">
        <v>139</v>
      </c>
      <c r="C27" s="87"/>
      <c r="D27" s="88"/>
      <c r="E27" s="88"/>
      <c r="F27" s="220"/>
      <c r="G27" s="428" t="s">
        <v>164</v>
      </c>
      <c r="H27" s="222"/>
      <c r="I27" s="88"/>
      <c r="J27" s="88"/>
      <c r="K27" s="223"/>
      <c r="L27" s="223"/>
      <c r="M27" s="429">
        <v>1</v>
      </c>
      <c r="N27" s="101"/>
      <c r="O27" s="113"/>
      <c r="P27" s="224"/>
      <c r="Q27" s="207">
        <f t="shared" si="0"/>
        <v>999</v>
      </c>
      <c r="R27" s="207">
        <f t="shared" si="1"/>
        <v>999</v>
      </c>
      <c r="S27" s="88"/>
      <c r="T27" s="89"/>
      <c r="U27" s="207">
        <f t="shared" si="2"/>
        <v>0</v>
      </c>
      <c r="V27" s="89"/>
    </row>
    <row r="28" spans="1:22" s="44" customFormat="1" ht="18.75" customHeight="1">
      <c r="A28" s="100">
        <v>21</v>
      </c>
      <c r="B28" s="428" t="s">
        <v>140</v>
      </c>
      <c r="C28" s="87"/>
      <c r="D28" s="88"/>
      <c r="E28" s="88"/>
      <c r="F28" s="220"/>
      <c r="G28" s="428" t="s">
        <v>165</v>
      </c>
      <c r="H28" s="222"/>
      <c r="I28" s="88"/>
      <c r="J28" s="88"/>
      <c r="K28" s="223"/>
      <c r="L28" s="223"/>
      <c r="M28" s="88"/>
      <c r="N28" s="101"/>
      <c r="O28" s="113"/>
      <c r="P28" s="224"/>
      <c r="Q28" s="207">
        <f t="shared" si="0"/>
        <v>999</v>
      </c>
      <c r="R28" s="207">
        <f t="shared" si="1"/>
        <v>999</v>
      </c>
      <c r="S28" s="88"/>
      <c r="T28" s="89"/>
      <c r="U28" s="207">
        <f t="shared" si="2"/>
        <v>0</v>
      </c>
      <c r="V28" s="89"/>
    </row>
    <row r="29" spans="1:22" s="44" customFormat="1" ht="18.75" customHeight="1">
      <c r="A29" s="100">
        <v>22</v>
      </c>
      <c r="B29" s="428" t="s">
        <v>141</v>
      </c>
      <c r="C29" s="87"/>
      <c r="D29" s="88"/>
      <c r="E29" s="88"/>
      <c r="F29" s="220"/>
      <c r="G29" s="428" t="s">
        <v>166</v>
      </c>
      <c r="H29" s="222"/>
      <c r="I29" s="88"/>
      <c r="J29" s="88"/>
      <c r="K29" s="223"/>
      <c r="L29" s="223"/>
      <c r="M29" s="88"/>
      <c r="N29" s="101"/>
      <c r="O29" s="113"/>
      <c r="P29" s="224"/>
      <c r="Q29" s="207">
        <f t="shared" si="0"/>
        <v>999</v>
      </c>
      <c r="R29" s="207">
        <f t="shared" si="1"/>
        <v>999</v>
      </c>
      <c r="S29" s="88"/>
      <c r="T29" s="89"/>
      <c r="U29" s="207">
        <f t="shared" si="2"/>
        <v>0</v>
      </c>
      <c r="V29" s="89"/>
    </row>
    <row r="30" spans="1:22" s="44" customFormat="1" ht="18.75" customHeight="1">
      <c r="A30" s="100">
        <v>23</v>
      </c>
      <c r="B30" s="428" t="s">
        <v>142</v>
      </c>
      <c r="C30" s="87"/>
      <c r="D30" s="88"/>
      <c r="E30" s="88"/>
      <c r="F30" s="220"/>
      <c r="G30" s="428" t="s">
        <v>167</v>
      </c>
      <c r="H30" s="222"/>
      <c r="I30" s="88"/>
      <c r="J30" s="88"/>
      <c r="K30" s="223"/>
      <c r="L30" s="223"/>
      <c r="M30" s="88"/>
      <c r="N30" s="101"/>
      <c r="O30" s="113"/>
      <c r="P30" s="224"/>
      <c r="Q30" s="207">
        <f t="shared" si="0"/>
        <v>999</v>
      </c>
      <c r="R30" s="207">
        <f t="shared" si="1"/>
        <v>999</v>
      </c>
      <c r="S30" s="88"/>
      <c r="T30" s="89"/>
      <c r="U30" s="207">
        <f t="shared" si="2"/>
        <v>0</v>
      </c>
      <c r="V30" s="89"/>
    </row>
    <row r="31" spans="1:22" s="44" customFormat="1" ht="18.75" customHeight="1">
      <c r="A31" s="100">
        <v>24</v>
      </c>
      <c r="B31" s="428" t="s">
        <v>143</v>
      </c>
      <c r="C31" s="87"/>
      <c r="D31" s="88"/>
      <c r="E31" s="88"/>
      <c r="F31" s="220"/>
      <c r="G31" s="428" t="s">
        <v>168</v>
      </c>
      <c r="H31" s="222"/>
      <c r="I31" s="88"/>
      <c r="J31" s="88"/>
      <c r="K31" s="223"/>
      <c r="L31" s="223"/>
      <c r="M31" s="88"/>
      <c r="N31" s="101"/>
      <c r="O31" s="113"/>
      <c r="P31" s="224"/>
      <c r="Q31" s="207">
        <f t="shared" si="0"/>
        <v>999</v>
      </c>
      <c r="R31" s="207">
        <f t="shared" si="1"/>
        <v>999</v>
      </c>
      <c r="S31" s="88"/>
      <c r="T31" s="89"/>
      <c r="U31" s="207">
        <f t="shared" si="2"/>
        <v>0</v>
      </c>
      <c r="V31" s="89"/>
    </row>
    <row r="32" spans="1:22" ht="18.75" customHeight="1">
      <c r="A32" s="100">
        <v>25</v>
      </c>
      <c r="B32" s="428" t="s">
        <v>144</v>
      </c>
      <c r="C32" s="87"/>
      <c r="D32" s="88"/>
      <c r="E32" s="88"/>
      <c r="F32" s="220"/>
      <c r="G32" s="428" t="s">
        <v>169</v>
      </c>
      <c r="H32" s="222"/>
      <c r="I32" s="88"/>
      <c r="J32" s="88"/>
      <c r="K32" s="223"/>
      <c r="L32" s="223"/>
      <c r="M32" s="88"/>
      <c r="N32" s="101"/>
      <c r="O32" s="113"/>
      <c r="P32" s="224"/>
      <c r="Q32" s="207">
        <f t="shared" si="0"/>
        <v>999</v>
      </c>
      <c r="R32" s="207">
        <f t="shared" si="1"/>
        <v>999</v>
      </c>
      <c r="S32" s="88"/>
      <c r="T32" s="89"/>
      <c r="U32" s="207">
        <f t="shared" si="2"/>
        <v>0</v>
      </c>
      <c r="V32" s="89"/>
    </row>
    <row r="33" spans="1:22" ht="18.75" customHeight="1">
      <c r="A33" s="100">
        <v>26</v>
      </c>
      <c r="B33" s="428" t="s">
        <v>145</v>
      </c>
      <c r="C33" s="87"/>
      <c r="D33" s="88"/>
      <c r="E33" s="88"/>
      <c r="F33" s="220"/>
      <c r="G33" s="428" t="s">
        <v>170</v>
      </c>
      <c r="H33" s="222"/>
      <c r="I33" s="88"/>
      <c r="J33" s="88"/>
      <c r="K33" s="223"/>
      <c r="L33" s="223"/>
      <c r="M33" s="88"/>
      <c r="N33" s="101"/>
      <c r="O33" s="113"/>
      <c r="P33" s="224"/>
      <c r="Q33" s="207">
        <f t="shared" si="0"/>
        <v>999</v>
      </c>
      <c r="R33" s="207">
        <f t="shared" si="1"/>
        <v>999</v>
      </c>
      <c r="S33" s="88"/>
      <c r="T33" s="89"/>
      <c r="U33" s="207">
        <f t="shared" si="2"/>
        <v>0</v>
      </c>
      <c r="V33" s="89"/>
    </row>
    <row r="34" spans="1:22" ht="18.75" customHeight="1">
      <c r="A34" s="100">
        <v>27</v>
      </c>
      <c r="B34" s="428" t="s">
        <v>171</v>
      </c>
      <c r="C34" s="87"/>
      <c r="D34" s="88"/>
      <c r="E34" s="88"/>
      <c r="F34" s="220"/>
      <c r="G34" s="428" t="s">
        <v>197</v>
      </c>
      <c r="H34" s="222"/>
      <c r="I34" s="88"/>
      <c r="J34" s="88"/>
      <c r="K34" s="223"/>
      <c r="L34" s="223"/>
      <c r="M34" s="88"/>
      <c r="N34" s="101"/>
      <c r="O34" s="113"/>
      <c r="P34" s="224"/>
      <c r="Q34" s="207">
        <f t="shared" si="0"/>
        <v>999</v>
      </c>
      <c r="R34" s="207">
        <f t="shared" si="1"/>
        <v>999</v>
      </c>
      <c r="S34" s="88"/>
      <c r="T34" s="89"/>
      <c r="U34" s="207">
        <f t="shared" si="2"/>
        <v>0</v>
      </c>
      <c r="V34" s="89"/>
    </row>
    <row r="35" spans="1:22" ht="18.75" customHeight="1">
      <c r="A35" s="100">
        <v>28</v>
      </c>
      <c r="B35" s="428" t="s">
        <v>172</v>
      </c>
      <c r="C35" s="87"/>
      <c r="D35" s="88"/>
      <c r="E35" s="88"/>
      <c r="F35" s="220"/>
      <c r="G35" s="428" t="s">
        <v>198</v>
      </c>
      <c r="H35" s="222"/>
      <c r="I35" s="88"/>
      <c r="J35" s="88"/>
      <c r="K35" s="223"/>
      <c r="L35" s="223"/>
      <c r="M35" s="88"/>
      <c r="N35" s="101"/>
      <c r="O35" s="113"/>
      <c r="P35" s="224"/>
      <c r="Q35" s="207">
        <f t="shared" si="0"/>
        <v>999</v>
      </c>
      <c r="R35" s="207">
        <f t="shared" si="1"/>
        <v>999</v>
      </c>
      <c r="S35" s="88"/>
      <c r="T35" s="89"/>
      <c r="U35" s="207">
        <f t="shared" si="2"/>
        <v>0</v>
      </c>
      <c r="V35" s="89"/>
    </row>
    <row r="36" spans="1:22" ht="18.75" customHeight="1">
      <c r="A36" s="100">
        <v>29</v>
      </c>
      <c r="B36" s="428" t="s">
        <v>173</v>
      </c>
      <c r="C36" s="87"/>
      <c r="D36" s="88"/>
      <c r="E36" s="88"/>
      <c r="F36" s="220"/>
      <c r="G36" s="428" t="s">
        <v>199</v>
      </c>
      <c r="H36" s="222"/>
      <c r="I36" s="88"/>
      <c r="J36" s="88"/>
      <c r="K36" s="223"/>
      <c r="L36" s="223"/>
      <c r="M36" s="88"/>
      <c r="N36" s="101"/>
      <c r="O36" s="113"/>
      <c r="P36" s="224"/>
      <c r="Q36" s="207">
        <f t="shared" si="0"/>
        <v>999</v>
      </c>
      <c r="R36" s="207">
        <f t="shared" si="1"/>
        <v>999</v>
      </c>
      <c r="S36" s="88"/>
      <c r="T36" s="89"/>
      <c r="U36" s="207">
        <f t="shared" si="2"/>
        <v>0</v>
      </c>
      <c r="V36" s="89"/>
    </row>
    <row r="37" spans="1:22" ht="18.75" customHeight="1">
      <c r="A37" s="100">
        <v>30</v>
      </c>
      <c r="B37" s="428" t="s">
        <v>174</v>
      </c>
      <c r="C37" s="87"/>
      <c r="D37" s="88"/>
      <c r="E37" s="88"/>
      <c r="F37" s="220"/>
      <c r="G37" s="428" t="s">
        <v>200</v>
      </c>
      <c r="H37" s="222"/>
      <c r="I37" s="88"/>
      <c r="J37" s="88"/>
      <c r="K37" s="223"/>
      <c r="L37" s="223"/>
      <c r="M37" s="88"/>
      <c r="N37" s="101"/>
      <c r="O37" s="113"/>
      <c r="P37" s="224"/>
      <c r="Q37" s="207">
        <f t="shared" si="0"/>
        <v>999</v>
      </c>
      <c r="R37" s="207">
        <f t="shared" si="1"/>
        <v>999</v>
      </c>
      <c r="S37" s="88"/>
      <c r="T37" s="89"/>
      <c r="U37" s="207">
        <f t="shared" si="2"/>
        <v>0</v>
      </c>
      <c r="V37" s="89"/>
    </row>
    <row r="38" spans="1:22" ht="18.75" customHeight="1">
      <c r="A38" s="100">
        <v>31</v>
      </c>
      <c r="B38" s="428" t="s">
        <v>175</v>
      </c>
      <c r="C38" s="87"/>
      <c r="D38" s="88"/>
      <c r="E38" s="88"/>
      <c r="F38" s="220"/>
      <c r="G38" s="428" t="s">
        <v>201</v>
      </c>
      <c r="H38" s="222"/>
      <c r="I38" s="88"/>
      <c r="J38" s="88"/>
      <c r="K38" s="223"/>
      <c r="L38" s="223"/>
      <c r="M38" s="88"/>
      <c r="N38" s="101"/>
      <c r="O38" s="113"/>
      <c r="P38" s="224"/>
      <c r="Q38" s="207">
        <f t="shared" si="0"/>
        <v>999</v>
      </c>
      <c r="R38" s="207">
        <f t="shared" si="1"/>
        <v>999</v>
      </c>
      <c r="S38" s="88"/>
      <c r="T38" s="89"/>
      <c r="U38" s="207">
        <f t="shared" si="2"/>
        <v>0</v>
      </c>
      <c r="V38" s="89"/>
    </row>
    <row r="39" spans="1:22" ht="18.75" customHeight="1">
      <c r="A39" s="100">
        <v>32</v>
      </c>
      <c r="B39" s="428" t="s">
        <v>176</v>
      </c>
      <c r="C39" s="87"/>
      <c r="D39" s="88"/>
      <c r="E39" s="88"/>
      <c r="F39" s="220"/>
      <c r="G39" s="428" t="s">
        <v>202</v>
      </c>
      <c r="H39" s="222"/>
      <c r="I39" s="88"/>
      <c r="J39" s="88"/>
      <c r="K39" s="223"/>
      <c r="L39" s="223"/>
      <c r="M39" s="88"/>
      <c r="N39" s="101"/>
      <c r="O39" s="113"/>
      <c r="P39" s="224"/>
      <c r="Q39" s="207">
        <f t="shared" si="0"/>
        <v>999</v>
      </c>
      <c r="R39" s="207">
        <f t="shared" si="1"/>
        <v>999</v>
      </c>
      <c r="S39" s="88"/>
      <c r="T39" s="89"/>
      <c r="U39" s="207">
        <f t="shared" si="2"/>
        <v>0</v>
      </c>
      <c r="V39" s="89"/>
    </row>
    <row r="40" spans="1:22" ht="18.75" customHeight="1">
      <c r="A40" s="100">
        <v>33</v>
      </c>
      <c r="B40" s="428" t="s">
        <v>177</v>
      </c>
      <c r="C40" s="87"/>
      <c r="D40" s="88"/>
      <c r="E40" s="88"/>
      <c r="F40" s="220"/>
      <c r="G40" s="428" t="s">
        <v>203</v>
      </c>
      <c r="H40" s="222"/>
      <c r="I40" s="88"/>
      <c r="J40" s="88"/>
      <c r="K40" s="223"/>
      <c r="L40" s="223"/>
      <c r="M40" s="88"/>
      <c r="N40" s="101"/>
      <c r="O40" s="113"/>
      <c r="P40" s="224"/>
      <c r="Q40" s="207">
        <f aca="true" t="shared" si="3" ref="Q40:Q71">IF(OR(B40="",G40=""),"",IF(S40="Yes",1,999))</f>
        <v>999</v>
      </c>
      <c r="R40" s="207">
        <f aca="true" t="shared" si="4" ref="R40:R71">IF(OR(B40="",G40=""),"",IF(T40="DA",1,IF(T40="WC",2,IF(T40="A",3,999))))</f>
        <v>999</v>
      </c>
      <c r="S40" s="88"/>
      <c r="T40" s="89"/>
      <c r="U40" s="207">
        <f aca="true" t="shared" si="5" ref="U40:U71">IF(AND(E40&gt;0,M40&gt;0),E40+M40,)</f>
        <v>0</v>
      </c>
      <c r="V40" s="89"/>
    </row>
    <row r="41" spans="1:22" ht="18.75" customHeight="1">
      <c r="A41" s="100">
        <v>34</v>
      </c>
      <c r="B41" s="428" t="s">
        <v>178</v>
      </c>
      <c r="C41" s="87"/>
      <c r="D41" s="88"/>
      <c r="E41" s="88"/>
      <c r="F41" s="220"/>
      <c r="G41" s="428" t="s">
        <v>204</v>
      </c>
      <c r="H41" s="222"/>
      <c r="I41" s="88"/>
      <c r="J41" s="88"/>
      <c r="K41" s="223"/>
      <c r="L41" s="223"/>
      <c r="M41" s="88"/>
      <c r="N41" s="101"/>
      <c r="O41" s="113"/>
      <c r="P41" s="224"/>
      <c r="Q41" s="207">
        <f t="shared" si="3"/>
        <v>999</v>
      </c>
      <c r="R41" s="207">
        <f t="shared" si="4"/>
        <v>999</v>
      </c>
      <c r="S41" s="88"/>
      <c r="T41" s="89"/>
      <c r="U41" s="207">
        <f t="shared" si="5"/>
        <v>0</v>
      </c>
      <c r="V41" s="89"/>
    </row>
    <row r="42" spans="1:22" ht="18.75" customHeight="1">
      <c r="A42" s="100">
        <v>35</v>
      </c>
      <c r="B42" s="428" t="s">
        <v>179</v>
      </c>
      <c r="C42" s="87"/>
      <c r="D42" s="88"/>
      <c r="E42" s="88"/>
      <c r="F42" s="220"/>
      <c r="G42" s="428" t="s">
        <v>205</v>
      </c>
      <c r="H42" s="222"/>
      <c r="I42" s="88"/>
      <c r="J42" s="88"/>
      <c r="K42" s="223"/>
      <c r="L42" s="223"/>
      <c r="M42" s="88"/>
      <c r="N42" s="101"/>
      <c r="O42" s="113"/>
      <c r="P42" s="224"/>
      <c r="Q42" s="207">
        <f t="shared" si="3"/>
        <v>999</v>
      </c>
      <c r="R42" s="207">
        <f t="shared" si="4"/>
        <v>999</v>
      </c>
      <c r="S42" s="88"/>
      <c r="T42" s="89"/>
      <c r="U42" s="207">
        <f t="shared" si="5"/>
        <v>0</v>
      </c>
      <c r="V42" s="89"/>
    </row>
    <row r="43" spans="1:22" ht="18.75" customHeight="1">
      <c r="A43" s="100">
        <v>36</v>
      </c>
      <c r="B43" s="428" t="s">
        <v>180</v>
      </c>
      <c r="C43" s="87"/>
      <c r="D43" s="88"/>
      <c r="E43" s="88"/>
      <c r="F43" s="220"/>
      <c r="G43" s="428" t="s">
        <v>206</v>
      </c>
      <c r="H43" s="222"/>
      <c r="I43" s="88"/>
      <c r="J43" s="88"/>
      <c r="K43" s="223"/>
      <c r="L43" s="223"/>
      <c r="M43" s="88"/>
      <c r="N43" s="101"/>
      <c r="O43" s="113"/>
      <c r="P43" s="224"/>
      <c r="Q43" s="207">
        <f t="shared" si="3"/>
        <v>999</v>
      </c>
      <c r="R43" s="207">
        <f t="shared" si="4"/>
        <v>999</v>
      </c>
      <c r="S43" s="88"/>
      <c r="T43" s="89"/>
      <c r="U43" s="207">
        <f t="shared" si="5"/>
        <v>0</v>
      </c>
      <c r="V43" s="89"/>
    </row>
    <row r="44" spans="1:22" ht="18.75" customHeight="1">
      <c r="A44" s="100">
        <v>37</v>
      </c>
      <c r="B44" s="428" t="s">
        <v>181</v>
      </c>
      <c r="C44" s="87"/>
      <c r="D44" s="88"/>
      <c r="E44" s="88"/>
      <c r="F44" s="220"/>
      <c r="G44" s="428" t="s">
        <v>207</v>
      </c>
      <c r="H44" s="222"/>
      <c r="I44" s="88"/>
      <c r="J44" s="88"/>
      <c r="K44" s="223"/>
      <c r="L44" s="223"/>
      <c r="M44" s="88"/>
      <c r="N44" s="101"/>
      <c r="O44" s="113"/>
      <c r="P44" s="224"/>
      <c r="Q44" s="207">
        <f t="shared" si="3"/>
        <v>999</v>
      </c>
      <c r="R44" s="207">
        <f t="shared" si="4"/>
        <v>999</v>
      </c>
      <c r="S44" s="88"/>
      <c r="T44" s="89"/>
      <c r="U44" s="207">
        <f t="shared" si="5"/>
        <v>0</v>
      </c>
      <c r="V44" s="89"/>
    </row>
    <row r="45" spans="1:22" ht="18.75" customHeight="1">
      <c r="A45" s="100">
        <v>38</v>
      </c>
      <c r="B45" s="428" t="s">
        <v>182</v>
      </c>
      <c r="C45" s="87"/>
      <c r="D45" s="88"/>
      <c r="E45" s="88"/>
      <c r="F45" s="220"/>
      <c r="G45" s="428" t="s">
        <v>208</v>
      </c>
      <c r="H45" s="222"/>
      <c r="I45" s="88"/>
      <c r="J45" s="88"/>
      <c r="K45" s="223"/>
      <c r="L45" s="223"/>
      <c r="M45" s="88"/>
      <c r="N45" s="101"/>
      <c r="O45" s="113"/>
      <c r="P45" s="224"/>
      <c r="Q45" s="207">
        <f t="shared" si="3"/>
        <v>999</v>
      </c>
      <c r="R45" s="207">
        <f t="shared" si="4"/>
        <v>999</v>
      </c>
      <c r="S45" s="88"/>
      <c r="T45" s="89"/>
      <c r="U45" s="207">
        <f t="shared" si="5"/>
        <v>0</v>
      </c>
      <c r="V45" s="89"/>
    </row>
    <row r="46" spans="1:22" ht="18.75" customHeight="1">
      <c r="A46" s="100">
        <v>39</v>
      </c>
      <c r="B46" s="428" t="s">
        <v>183</v>
      </c>
      <c r="C46" s="87"/>
      <c r="D46" s="88"/>
      <c r="E46" s="88"/>
      <c r="F46" s="220"/>
      <c r="G46" s="428" t="s">
        <v>209</v>
      </c>
      <c r="H46" s="222"/>
      <c r="I46" s="88"/>
      <c r="J46" s="88"/>
      <c r="K46" s="223"/>
      <c r="L46" s="223"/>
      <c r="M46" s="88"/>
      <c r="N46" s="101"/>
      <c r="O46" s="113"/>
      <c r="P46" s="224"/>
      <c r="Q46" s="207">
        <f t="shared" si="3"/>
        <v>999</v>
      </c>
      <c r="R46" s="207">
        <f t="shared" si="4"/>
        <v>999</v>
      </c>
      <c r="S46" s="88"/>
      <c r="T46" s="89"/>
      <c r="U46" s="207">
        <f t="shared" si="5"/>
        <v>0</v>
      </c>
      <c r="V46" s="89"/>
    </row>
    <row r="47" spans="1:22" ht="18.75" customHeight="1">
      <c r="A47" s="100">
        <v>40</v>
      </c>
      <c r="B47" s="428" t="s">
        <v>184</v>
      </c>
      <c r="C47" s="87"/>
      <c r="D47" s="88"/>
      <c r="E47" s="88"/>
      <c r="F47" s="220"/>
      <c r="G47" s="428" t="s">
        <v>210</v>
      </c>
      <c r="H47" s="222"/>
      <c r="I47" s="88"/>
      <c r="J47" s="88"/>
      <c r="K47" s="223"/>
      <c r="L47" s="223"/>
      <c r="M47" s="88"/>
      <c r="N47" s="101"/>
      <c r="O47" s="113"/>
      <c r="P47" s="224"/>
      <c r="Q47" s="207">
        <f t="shared" si="3"/>
        <v>999</v>
      </c>
      <c r="R47" s="207">
        <f t="shared" si="4"/>
        <v>999</v>
      </c>
      <c r="S47" s="88"/>
      <c r="T47" s="89"/>
      <c r="U47" s="207">
        <f t="shared" si="5"/>
        <v>0</v>
      </c>
      <c r="V47" s="89"/>
    </row>
    <row r="48" spans="1:22" ht="18.75" customHeight="1">
      <c r="A48" s="100">
        <v>41</v>
      </c>
      <c r="B48" s="428" t="s">
        <v>185</v>
      </c>
      <c r="C48" s="87"/>
      <c r="D48" s="88"/>
      <c r="E48" s="88"/>
      <c r="F48" s="220"/>
      <c r="G48" s="428" t="s">
        <v>211</v>
      </c>
      <c r="H48" s="222"/>
      <c r="I48" s="88"/>
      <c r="J48" s="88"/>
      <c r="K48" s="223"/>
      <c r="L48" s="223"/>
      <c r="M48" s="88"/>
      <c r="N48" s="101"/>
      <c r="O48" s="113"/>
      <c r="P48" s="224"/>
      <c r="Q48" s="207">
        <f t="shared" si="3"/>
        <v>999</v>
      </c>
      <c r="R48" s="207">
        <f t="shared" si="4"/>
        <v>999</v>
      </c>
      <c r="S48" s="88"/>
      <c r="T48" s="89"/>
      <c r="U48" s="207">
        <f t="shared" si="5"/>
        <v>0</v>
      </c>
      <c r="V48" s="89"/>
    </row>
    <row r="49" spans="1:22" ht="18.75" customHeight="1">
      <c r="A49" s="100">
        <v>42</v>
      </c>
      <c r="B49" s="428" t="s">
        <v>186</v>
      </c>
      <c r="C49" s="87"/>
      <c r="D49" s="88"/>
      <c r="E49" s="88"/>
      <c r="F49" s="220"/>
      <c r="G49" s="428" t="s">
        <v>212</v>
      </c>
      <c r="H49" s="222"/>
      <c r="I49" s="88"/>
      <c r="J49" s="88"/>
      <c r="K49" s="223"/>
      <c r="L49" s="223"/>
      <c r="M49" s="88"/>
      <c r="N49" s="101"/>
      <c r="O49" s="113"/>
      <c r="P49" s="224"/>
      <c r="Q49" s="207">
        <f t="shared" si="3"/>
        <v>999</v>
      </c>
      <c r="R49" s="207">
        <f t="shared" si="4"/>
        <v>999</v>
      </c>
      <c r="S49" s="88"/>
      <c r="T49" s="89"/>
      <c r="U49" s="207">
        <f t="shared" si="5"/>
        <v>0</v>
      </c>
      <c r="V49" s="89"/>
    </row>
    <row r="50" spans="1:22" ht="18.75" customHeight="1">
      <c r="A50" s="100">
        <v>43</v>
      </c>
      <c r="B50" s="428" t="s">
        <v>187</v>
      </c>
      <c r="C50" s="87"/>
      <c r="D50" s="88"/>
      <c r="E50" s="88"/>
      <c r="F50" s="220"/>
      <c r="G50" s="428" t="s">
        <v>213</v>
      </c>
      <c r="H50" s="222"/>
      <c r="I50" s="88"/>
      <c r="J50" s="88"/>
      <c r="K50" s="223"/>
      <c r="L50" s="223"/>
      <c r="M50" s="88"/>
      <c r="N50" s="101"/>
      <c r="O50" s="113"/>
      <c r="P50" s="224"/>
      <c r="Q50" s="207">
        <f t="shared" si="3"/>
        <v>999</v>
      </c>
      <c r="R50" s="207">
        <f t="shared" si="4"/>
        <v>999</v>
      </c>
      <c r="S50" s="88"/>
      <c r="T50" s="89"/>
      <c r="U50" s="207">
        <f t="shared" si="5"/>
        <v>0</v>
      </c>
      <c r="V50" s="89"/>
    </row>
    <row r="51" spans="1:22" ht="18.75" customHeight="1">
      <c r="A51" s="100">
        <v>44</v>
      </c>
      <c r="B51" s="428" t="s">
        <v>188</v>
      </c>
      <c r="C51" s="87"/>
      <c r="D51" s="88"/>
      <c r="E51" s="88"/>
      <c r="F51" s="220"/>
      <c r="G51" s="428" t="s">
        <v>214</v>
      </c>
      <c r="H51" s="222"/>
      <c r="I51" s="88"/>
      <c r="J51" s="88"/>
      <c r="K51" s="223"/>
      <c r="L51" s="223"/>
      <c r="M51" s="88"/>
      <c r="N51" s="101"/>
      <c r="O51" s="113"/>
      <c r="P51" s="224"/>
      <c r="Q51" s="207">
        <f t="shared" si="3"/>
        <v>999</v>
      </c>
      <c r="R51" s="207">
        <f t="shared" si="4"/>
        <v>999</v>
      </c>
      <c r="S51" s="88"/>
      <c r="T51" s="89"/>
      <c r="U51" s="207">
        <f t="shared" si="5"/>
        <v>0</v>
      </c>
      <c r="V51" s="89"/>
    </row>
    <row r="52" spans="1:22" ht="18.75" customHeight="1">
      <c r="A52" s="100">
        <v>45</v>
      </c>
      <c r="B52" s="428" t="s">
        <v>189</v>
      </c>
      <c r="C52" s="87"/>
      <c r="D52" s="88"/>
      <c r="E52" s="88"/>
      <c r="F52" s="220"/>
      <c r="G52" s="428" t="s">
        <v>215</v>
      </c>
      <c r="H52" s="222"/>
      <c r="I52" s="88"/>
      <c r="J52" s="88"/>
      <c r="K52" s="223"/>
      <c r="L52" s="223"/>
      <c r="M52" s="88"/>
      <c r="N52" s="101"/>
      <c r="O52" s="113"/>
      <c r="P52" s="224"/>
      <c r="Q52" s="207">
        <f t="shared" si="3"/>
        <v>999</v>
      </c>
      <c r="R52" s="207">
        <f t="shared" si="4"/>
        <v>999</v>
      </c>
      <c r="S52" s="88"/>
      <c r="T52" s="89"/>
      <c r="U52" s="207">
        <f t="shared" si="5"/>
        <v>0</v>
      </c>
      <c r="V52" s="89"/>
    </row>
    <row r="53" spans="1:22" ht="18.75" customHeight="1">
      <c r="A53" s="100">
        <v>46</v>
      </c>
      <c r="B53" s="428" t="s">
        <v>190</v>
      </c>
      <c r="C53" s="87"/>
      <c r="D53" s="88"/>
      <c r="E53" s="88"/>
      <c r="F53" s="220"/>
      <c r="G53" s="428" t="s">
        <v>216</v>
      </c>
      <c r="H53" s="222"/>
      <c r="I53" s="88"/>
      <c r="J53" s="88"/>
      <c r="K53" s="223"/>
      <c r="L53" s="223"/>
      <c r="M53" s="88"/>
      <c r="N53" s="101"/>
      <c r="O53" s="113"/>
      <c r="P53" s="224"/>
      <c r="Q53" s="207">
        <f t="shared" si="3"/>
        <v>999</v>
      </c>
      <c r="R53" s="207">
        <f t="shared" si="4"/>
        <v>999</v>
      </c>
      <c r="S53" s="88"/>
      <c r="T53" s="89"/>
      <c r="U53" s="207">
        <f t="shared" si="5"/>
        <v>0</v>
      </c>
      <c r="V53" s="89"/>
    </row>
    <row r="54" spans="1:22" ht="18.75" customHeight="1">
      <c r="A54" s="100">
        <v>47</v>
      </c>
      <c r="B54" s="428" t="s">
        <v>191</v>
      </c>
      <c r="C54" s="87"/>
      <c r="D54" s="88"/>
      <c r="E54" s="88"/>
      <c r="F54" s="220"/>
      <c r="G54" s="428" t="s">
        <v>217</v>
      </c>
      <c r="H54" s="222"/>
      <c r="I54" s="88"/>
      <c r="J54" s="88"/>
      <c r="K54" s="223"/>
      <c r="L54" s="223"/>
      <c r="M54" s="88"/>
      <c r="N54" s="101"/>
      <c r="O54" s="113"/>
      <c r="P54" s="224"/>
      <c r="Q54" s="207">
        <f t="shared" si="3"/>
        <v>999</v>
      </c>
      <c r="R54" s="207">
        <f t="shared" si="4"/>
        <v>999</v>
      </c>
      <c r="S54" s="88"/>
      <c r="T54" s="89"/>
      <c r="U54" s="207">
        <f t="shared" si="5"/>
        <v>0</v>
      </c>
      <c r="V54" s="89"/>
    </row>
    <row r="55" spans="1:22" ht="18.75" customHeight="1">
      <c r="A55" s="100">
        <v>48</v>
      </c>
      <c r="B55" s="428" t="s">
        <v>192</v>
      </c>
      <c r="C55" s="87"/>
      <c r="D55" s="88"/>
      <c r="E55" s="88"/>
      <c r="F55" s="220"/>
      <c r="G55" s="428" t="s">
        <v>218</v>
      </c>
      <c r="H55" s="222"/>
      <c r="I55" s="88"/>
      <c r="J55" s="88"/>
      <c r="K55" s="223"/>
      <c r="L55" s="223"/>
      <c r="M55" s="88"/>
      <c r="N55" s="101"/>
      <c r="O55" s="113"/>
      <c r="P55" s="224"/>
      <c r="Q55" s="207">
        <f t="shared" si="3"/>
        <v>999</v>
      </c>
      <c r="R55" s="207">
        <f t="shared" si="4"/>
        <v>999</v>
      </c>
      <c r="S55" s="88"/>
      <c r="T55" s="89"/>
      <c r="U55" s="207">
        <f t="shared" si="5"/>
        <v>0</v>
      </c>
      <c r="V55" s="89"/>
    </row>
    <row r="56" spans="1:22" ht="18.75" customHeight="1">
      <c r="A56" s="100">
        <v>49</v>
      </c>
      <c r="B56" s="428" t="s">
        <v>193</v>
      </c>
      <c r="C56" s="87"/>
      <c r="D56" s="88"/>
      <c r="E56" s="88"/>
      <c r="F56" s="220"/>
      <c r="G56" s="428" t="s">
        <v>219</v>
      </c>
      <c r="H56" s="222"/>
      <c r="I56" s="88"/>
      <c r="J56" s="88"/>
      <c r="K56" s="223"/>
      <c r="L56" s="223"/>
      <c r="M56" s="88"/>
      <c r="N56" s="101"/>
      <c r="O56" s="113"/>
      <c r="P56" s="224"/>
      <c r="Q56" s="207">
        <f t="shared" si="3"/>
        <v>999</v>
      </c>
      <c r="R56" s="207">
        <f t="shared" si="4"/>
        <v>999</v>
      </c>
      <c r="S56" s="88"/>
      <c r="T56" s="89"/>
      <c r="U56" s="207">
        <f t="shared" si="5"/>
        <v>0</v>
      </c>
      <c r="V56" s="89"/>
    </row>
    <row r="57" spans="1:22" ht="18.75" customHeight="1">
      <c r="A57" s="100">
        <v>50</v>
      </c>
      <c r="B57" s="428" t="s">
        <v>194</v>
      </c>
      <c r="C57" s="87"/>
      <c r="D57" s="88"/>
      <c r="E57" s="88"/>
      <c r="F57" s="220"/>
      <c r="G57" s="428" t="s">
        <v>220</v>
      </c>
      <c r="H57" s="222"/>
      <c r="I57" s="88"/>
      <c r="J57" s="88"/>
      <c r="K57" s="223"/>
      <c r="L57" s="223"/>
      <c r="M57" s="88"/>
      <c r="N57" s="101"/>
      <c r="O57" s="113"/>
      <c r="P57" s="224"/>
      <c r="Q57" s="207">
        <f t="shared" si="3"/>
        <v>999</v>
      </c>
      <c r="R57" s="207">
        <f t="shared" si="4"/>
        <v>999</v>
      </c>
      <c r="S57" s="88"/>
      <c r="T57" s="89"/>
      <c r="U57" s="207">
        <f t="shared" si="5"/>
        <v>0</v>
      </c>
      <c r="V57" s="89"/>
    </row>
    <row r="58" spans="1:22" ht="18.75" customHeight="1">
      <c r="A58" s="100">
        <v>51</v>
      </c>
      <c r="B58" s="428" t="s">
        <v>195</v>
      </c>
      <c r="C58" s="87"/>
      <c r="D58" s="88"/>
      <c r="E58" s="88"/>
      <c r="F58" s="220"/>
      <c r="G58" s="428" t="s">
        <v>221</v>
      </c>
      <c r="H58" s="222"/>
      <c r="I58" s="88"/>
      <c r="J58" s="88"/>
      <c r="K58" s="223"/>
      <c r="L58" s="223"/>
      <c r="M58" s="88"/>
      <c r="N58" s="101"/>
      <c r="O58" s="113"/>
      <c r="P58" s="224"/>
      <c r="Q58" s="207">
        <f t="shared" si="3"/>
        <v>999</v>
      </c>
      <c r="R58" s="207">
        <f t="shared" si="4"/>
        <v>999</v>
      </c>
      <c r="S58" s="88"/>
      <c r="T58" s="89"/>
      <c r="U58" s="207">
        <f t="shared" si="5"/>
        <v>0</v>
      </c>
      <c r="V58" s="89"/>
    </row>
    <row r="59" spans="1:22" ht="18.75" customHeight="1">
      <c r="A59" s="100">
        <v>52</v>
      </c>
      <c r="B59" s="428" t="s">
        <v>196</v>
      </c>
      <c r="C59" s="87"/>
      <c r="D59" s="88"/>
      <c r="E59" s="88"/>
      <c r="F59" s="220"/>
      <c r="G59" s="428" t="s">
        <v>222</v>
      </c>
      <c r="H59" s="222"/>
      <c r="I59" s="88"/>
      <c r="J59" s="88"/>
      <c r="K59" s="223"/>
      <c r="L59" s="223"/>
      <c r="M59" s="88"/>
      <c r="N59" s="101"/>
      <c r="O59" s="113"/>
      <c r="P59" s="224"/>
      <c r="Q59" s="207">
        <f t="shared" si="3"/>
        <v>999</v>
      </c>
      <c r="R59" s="207">
        <f t="shared" si="4"/>
        <v>999</v>
      </c>
      <c r="S59" s="88"/>
      <c r="T59" s="89"/>
      <c r="U59" s="207">
        <f t="shared" si="5"/>
        <v>0</v>
      </c>
      <c r="V59" s="89"/>
    </row>
    <row r="60" spans="1:22" ht="18.75" customHeight="1">
      <c r="A60" s="100">
        <v>53</v>
      </c>
      <c r="B60" s="87"/>
      <c r="C60" s="87"/>
      <c r="D60" s="88"/>
      <c r="E60" s="88"/>
      <c r="F60" s="220"/>
      <c r="G60" s="221"/>
      <c r="H60" s="222"/>
      <c r="I60" s="88"/>
      <c r="J60" s="88"/>
      <c r="K60" s="223"/>
      <c r="L60" s="223"/>
      <c r="M60" s="88"/>
      <c r="N60" s="101"/>
      <c r="O60" s="113"/>
      <c r="P60" s="224"/>
      <c r="Q60" s="207">
        <f t="shared" si="3"/>
      </c>
      <c r="R60" s="207">
        <f t="shared" si="4"/>
      </c>
      <c r="S60" s="88"/>
      <c r="T60" s="89"/>
      <c r="U60" s="207">
        <f t="shared" si="5"/>
        <v>0</v>
      </c>
      <c r="V60" s="89"/>
    </row>
    <row r="61" spans="1:22" ht="18.75" customHeight="1">
      <c r="A61" s="100">
        <v>54</v>
      </c>
      <c r="B61" s="87"/>
      <c r="C61" s="87"/>
      <c r="D61" s="88"/>
      <c r="E61" s="88"/>
      <c r="F61" s="220"/>
      <c r="G61" s="221"/>
      <c r="H61" s="222"/>
      <c r="I61" s="88"/>
      <c r="J61" s="88"/>
      <c r="K61" s="223"/>
      <c r="L61" s="223"/>
      <c r="M61" s="88"/>
      <c r="N61" s="101"/>
      <c r="O61" s="113"/>
      <c r="P61" s="224"/>
      <c r="Q61" s="207">
        <f t="shared" si="3"/>
      </c>
      <c r="R61" s="207">
        <f t="shared" si="4"/>
      </c>
      <c r="S61" s="88"/>
      <c r="T61" s="89"/>
      <c r="U61" s="207">
        <f t="shared" si="5"/>
        <v>0</v>
      </c>
      <c r="V61" s="89"/>
    </row>
    <row r="62" spans="1:22" ht="18.75" customHeight="1">
      <c r="A62" s="100">
        <v>55</v>
      </c>
      <c r="B62" s="87"/>
      <c r="C62" s="87"/>
      <c r="D62" s="88"/>
      <c r="E62" s="88"/>
      <c r="F62" s="220"/>
      <c r="G62" s="221"/>
      <c r="H62" s="222"/>
      <c r="I62" s="88"/>
      <c r="J62" s="88"/>
      <c r="K62" s="223"/>
      <c r="L62" s="223"/>
      <c r="M62" s="88"/>
      <c r="N62" s="101"/>
      <c r="O62" s="113"/>
      <c r="P62" s="224"/>
      <c r="Q62" s="207">
        <f t="shared" si="3"/>
      </c>
      <c r="R62" s="207">
        <f t="shared" si="4"/>
      </c>
      <c r="S62" s="88"/>
      <c r="T62" s="89"/>
      <c r="U62" s="207">
        <f t="shared" si="5"/>
        <v>0</v>
      </c>
      <c r="V62" s="89"/>
    </row>
    <row r="63" spans="1:22" ht="18.75" customHeight="1">
      <c r="A63" s="100">
        <v>56</v>
      </c>
      <c r="B63" s="87"/>
      <c r="C63" s="87"/>
      <c r="D63" s="88"/>
      <c r="E63" s="88"/>
      <c r="F63" s="220"/>
      <c r="G63" s="221"/>
      <c r="H63" s="222"/>
      <c r="I63" s="88"/>
      <c r="J63" s="88"/>
      <c r="K63" s="223"/>
      <c r="L63" s="223"/>
      <c r="M63" s="88"/>
      <c r="N63" s="101"/>
      <c r="O63" s="113"/>
      <c r="P63" s="224"/>
      <c r="Q63" s="207">
        <f t="shared" si="3"/>
      </c>
      <c r="R63" s="207">
        <f t="shared" si="4"/>
      </c>
      <c r="S63" s="88"/>
      <c r="T63" s="89"/>
      <c r="U63" s="207">
        <f t="shared" si="5"/>
        <v>0</v>
      </c>
      <c r="V63" s="89"/>
    </row>
    <row r="64" spans="1:22" ht="18.75" customHeight="1">
      <c r="A64" s="100">
        <v>57</v>
      </c>
      <c r="B64" s="87"/>
      <c r="C64" s="87"/>
      <c r="D64" s="88"/>
      <c r="E64" s="88"/>
      <c r="F64" s="220"/>
      <c r="G64" s="221"/>
      <c r="H64" s="222"/>
      <c r="I64" s="88"/>
      <c r="J64" s="88"/>
      <c r="K64" s="223"/>
      <c r="L64" s="223"/>
      <c r="M64" s="88"/>
      <c r="N64" s="101"/>
      <c r="O64" s="113"/>
      <c r="P64" s="224"/>
      <c r="Q64" s="207">
        <f t="shared" si="3"/>
      </c>
      <c r="R64" s="207">
        <f t="shared" si="4"/>
      </c>
      <c r="S64" s="88"/>
      <c r="T64" s="89"/>
      <c r="U64" s="207">
        <f t="shared" si="5"/>
        <v>0</v>
      </c>
      <c r="V64" s="89"/>
    </row>
    <row r="65" spans="1:22" ht="18.75" customHeight="1">
      <c r="A65" s="100">
        <v>58</v>
      </c>
      <c r="B65" s="87"/>
      <c r="C65" s="87"/>
      <c r="D65" s="88"/>
      <c r="E65" s="88"/>
      <c r="F65" s="220"/>
      <c r="G65" s="221"/>
      <c r="H65" s="222"/>
      <c r="I65" s="88"/>
      <c r="J65" s="88"/>
      <c r="K65" s="223"/>
      <c r="L65" s="223"/>
      <c r="M65" s="88"/>
      <c r="N65" s="101"/>
      <c r="O65" s="113"/>
      <c r="P65" s="224"/>
      <c r="Q65" s="207">
        <f t="shared" si="3"/>
      </c>
      <c r="R65" s="207">
        <f t="shared" si="4"/>
      </c>
      <c r="S65" s="88"/>
      <c r="T65" s="89"/>
      <c r="U65" s="207">
        <f t="shared" si="5"/>
        <v>0</v>
      </c>
      <c r="V65" s="89"/>
    </row>
    <row r="66" spans="1:22" ht="18.75" customHeight="1">
      <c r="A66" s="100">
        <v>59</v>
      </c>
      <c r="B66" s="87"/>
      <c r="C66" s="87"/>
      <c r="D66" s="88"/>
      <c r="E66" s="88"/>
      <c r="F66" s="220"/>
      <c r="G66" s="221"/>
      <c r="H66" s="222"/>
      <c r="I66" s="88"/>
      <c r="J66" s="88"/>
      <c r="K66" s="223"/>
      <c r="L66" s="223"/>
      <c r="M66" s="88"/>
      <c r="N66" s="101"/>
      <c r="O66" s="113"/>
      <c r="P66" s="224"/>
      <c r="Q66" s="207">
        <f t="shared" si="3"/>
      </c>
      <c r="R66" s="207">
        <f t="shared" si="4"/>
      </c>
      <c r="S66" s="88"/>
      <c r="T66" s="89"/>
      <c r="U66" s="207">
        <f t="shared" si="5"/>
        <v>0</v>
      </c>
      <c r="V66" s="89"/>
    </row>
    <row r="67" spans="1:22" ht="18.75" customHeight="1">
      <c r="A67" s="100">
        <v>60</v>
      </c>
      <c r="B67" s="87"/>
      <c r="C67" s="87"/>
      <c r="D67" s="88"/>
      <c r="E67" s="88"/>
      <c r="F67" s="220"/>
      <c r="G67" s="221"/>
      <c r="H67" s="222"/>
      <c r="I67" s="88"/>
      <c r="J67" s="88"/>
      <c r="K67" s="223"/>
      <c r="L67" s="223"/>
      <c r="M67" s="88"/>
      <c r="N67" s="101"/>
      <c r="O67" s="113"/>
      <c r="P67" s="224"/>
      <c r="Q67" s="207">
        <f t="shared" si="3"/>
      </c>
      <c r="R67" s="207">
        <f t="shared" si="4"/>
      </c>
      <c r="S67" s="88"/>
      <c r="T67" s="89"/>
      <c r="U67" s="207">
        <f t="shared" si="5"/>
        <v>0</v>
      </c>
      <c r="V67" s="89"/>
    </row>
    <row r="68" spans="1:22" ht="19.5" customHeight="1">
      <c r="A68" s="100">
        <v>61</v>
      </c>
      <c r="B68" s="87"/>
      <c r="C68" s="87"/>
      <c r="D68" s="88"/>
      <c r="E68" s="88"/>
      <c r="F68" s="220"/>
      <c r="G68" s="221"/>
      <c r="H68" s="222"/>
      <c r="I68" s="88"/>
      <c r="J68" s="88"/>
      <c r="K68" s="223"/>
      <c r="L68" s="223"/>
      <c r="M68" s="88"/>
      <c r="N68" s="101"/>
      <c r="O68" s="113"/>
      <c r="P68" s="224"/>
      <c r="Q68" s="207">
        <f t="shared" si="3"/>
      </c>
      <c r="R68" s="207">
        <f t="shared" si="4"/>
      </c>
      <c r="S68" s="88"/>
      <c r="T68" s="89"/>
      <c r="U68" s="207">
        <f t="shared" si="5"/>
        <v>0</v>
      </c>
      <c r="V68" s="89"/>
    </row>
    <row r="69" spans="1:22" ht="19.5" customHeight="1">
      <c r="A69" s="100">
        <v>62</v>
      </c>
      <c r="B69" s="87"/>
      <c r="C69" s="87"/>
      <c r="D69" s="88"/>
      <c r="E69" s="88"/>
      <c r="F69" s="220"/>
      <c r="G69" s="221"/>
      <c r="H69" s="222"/>
      <c r="I69" s="88"/>
      <c r="J69" s="88"/>
      <c r="K69" s="223"/>
      <c r="L69" s="223"/>
      <c r="M69" s="88"/>
      <c r="N69" s="101"/>
      <c r="O69" s="113"/>
      <c r="P69" s="224"/>
      <c r="Q69" s="207">
        <f t="shared" si="3"/>
      </c>
      <c r="R69" s="207">
        <f t="shared" si="4"/>
      </c>
      <c r="S69" s="88"/>
      <c r="T69" s="89"/>
      <c r="U69" s="207">
        <f t="shared" si="5"/>
        <v>0</v>
      </c>
      <c r="V69" s="89"/>
    </row>
    <row r="70" spans="1:22" ht="19.5" customHeight="1">
      <c r="A70" s="100">
        <v>63</v>
      </c>
      <c r="B70" s="87"/>
      <c r="C70" s="87"/>
      <c r="D70" s="88"/>
      <c r="E70" s="88"/>
      <c r="F70" s="220"/>
      <c r="G70" s="221"/>
      <c r="H70" s="222"/>
      <c r="I70" s="88"/>
      <c r="J70" s="88"/>
      <c r="K70" s="223"/>
      <c r="L70" s="223"/>
      <c r="M70" s="88"/>
      <c r="N70" s="101"/>
      <c r="O70" s="113"/>
      <c r="P70" s="224"/>
      <c r="Q70" s="207">
        <f t="shared" si="3"/>
      </c>
      <c r="R70" s="207">
        <f t="shared" si="4"/>
      </c>
      <c r="S70" s="88"/>
      <c r="T70" s="89"/>
      <c r="U70" s="207">
        <f t="shared" si="5"/>
        <v>0</v>
      </c>
      <c r="V70" s="89"/>
    </row>
    <row r="71" spans="1:22" ht="19.5" customHeight="1">
      <c r="A71" s="100">
        <v>64</v>
      </c>
      <c r="B71" s="87"/>
      <c r="C71" s="87"/>
      <c r="D71" s="88"/>
      <c r="E71" s="88"/>
      <c r="F71" s="220"/>
      <c r="G71" s="221"/>
      <c r="H71" s="222"/>
      <c r="I71" s="88"/>
      <c r="J71" s="88"/>
      <c r="K71" s="223"/>
      <c r="L71" s="223"/>
      <c r="M71" s="88"/>
      <c r="N71" s="101"/>
      <c r="O71" s="113"/>
      <c r="P71" s="224"/>
      <c r="Q71" s="207">
        <f t="shared" si="3"/>
      </c>
      <c r="R71" s="207">
        <f t="shared" si="4"/>
      </c>
      <c r="S71" s="88"/>
      <c r="T71" s="89"/>
      <c r="U71" s="207">
        <f t="shared" si="5"/>
        <v>0</v>
      </c>
      <c r="V71" s="89"/>
    </row>
    <row r="72" spans="1:22" ht="19.5" customHeight="1">
      <c r="A72" s="100">
        <v>65</v>
      </c>
      <c r="B72" s="87"/>
      <c r="C72" s="87"/>
      <c r="D72" s="88"/>
      <c r="E72" s="88"/>
      <c r="F72" s="220"/>
      <c r="G72" s="221"/>
      <c r="H72" s="222"/>
      <c r="I72" s="88"/>
      <c r="J72" s="88"/>
      <c r="K72" s="223"/>
      <c r="L72" s="223"/>
      <c r="M72" s="88"/>
      <c r="N72" s="101"/>
      <c r="O72" s="113"/>
      <c r="P72" s="224"/>
      <c r="Q72" s="207">
        <f aca="true" t="shared" si="6" ref="Q72:Q87">IF(OR(B72="",G72=""),"",IF(S72="Yes",1,999))</f>
      </c>
      <c r="R72" s="207">
        <f aca="true" t="shared" si="7" ref="R72:R87">IF(OR(B72="",G72=""),"",IF(T72="DA",1,IF(T72="WC",2,IF(T72="A",3,999))))</f>
      </c>
      <c r="S72" s="88"/>
      <c r="T72" s="89"/>
      <c r="U72" s="207">
        <f aca="true" t="shared" si="8" ref="U72:U87">IF(AND(E72&gt;0,M72&gt;0),E72+M72,)</f>
        <v>0</v>
      </c>
      <c r="V72" s="89"/>
    </row>
    <row r="73" spans="1:22" ht="19.5" customHeight="1">
      <c r="A73" s="100">
        <v>66</v>
      </c>
      <c r="B73" s="87"/>
      <c r="C73" s="87"/>
      <c r="D73" s="88"/>
      <c r="E73" s="88"/>
      <c r="F73" s="220"/>
      <c r="G73" s="221"/>
      <c r="H73" s="222"/>
      <c r="I73" s="88"/>
      <c r="J73" s="88"/>
      <c r="K73" s="223"/>
      <c r="L73" s="223"/>
      <c r="M73" s="88"/>
      <c r="N73" s="101"/>
      <c r="O73" s="113"/>
      <c r="P73" s="224"/>
      <c r="Q73" s="207">
        <f t="shared" si="6"/>
      </c>
      <c r="R73" s="207">
        <f t="shared" si="7"/>
      </c>
      <c r="S73" s="88"/>
      <c r="T73" s="89"/>
      <c r="U73" s="207">
        <f t="shared" si="8"/>
        <v>0</v>
      </c>
      <c r="V73" s="89"/>
    </row>
    <row r="74" spans="1:22" ht="19.5" customHeight="1">
      <c r="A74" s="100">
        <v>67</v>
      </c>
      <c r="B74" s="87"/>
      <c r="C74" s="87"/>
      <c r="D74" s="88"/>
      <c r="E74" s="88"/>
      <c r="F74" s="220"/>
      <c r="G74" s="221"/>
      <c r="H74" s="222"/>
      <c r="I74" s="88"/>
      <c r="J74" s="88"/>
      <c r="K74" s="223"/>
      <c r="L74" s="223"/>
      <c r="M74" s="88"/>
      <c r="N74" s="101"/>
      <c r="O74" s="113"/>
      <c r="P74" s="224"/>
      <c r="Q74" s="207">
        <f t="shared" si="6"/>
      </c>
      <c r="R74" s="207">
        <f t="shared" si="7"/>
      </c>
      <c r="S74" s="88"/>
      <c r="T74" s="89"/>
      <c r="U74" s="207">
        <f t="shared" si="8"/>
        <v>0</v>
      </c>
      <c r="V74" s="89"/>
    </row>
    <row r="75" spans="1:22" ht="19.5" customHeight="1">
      <c r="A75" s="100">
        <v>68</v>
      </c>
      <c r="B75" s="87"/>
      <c r="C75" s="87"/>
      <c r="D75" s="88"/>
      <c r="E75" s="88"/>
      <c r="F75" s="220"/>
      <c r="G75" s="221"/>
      <c r="H75" s="222"/>
      <c r="I75" s="88"/>
      <c r="J75" s="88"/>
      <c r="K75" s="223"/>
      <c r="L75" s="223"/>
      <c r="M75" s="88"/>
      <c r="N75" s="101"/>
      <c r="O75" s="113"/>
      <c r="P75" s="224"/>
      <c r="Q75" s="207">
        <f t="shared" si="6"/>
      </c>
      <c r="R75" s="207">
        <f t="shared" si="7"/>
      </c>
      <c r="S75" s="88"/>
      <c r="T75" s="89"/>
      <c r="U75" s="207">
        <f t="shared" si="8"/>
        <v>0</v>
      </c>
      <c r="V75" s="89"/>
    </row>
    <row r="76" spans="1:22" ht="19.5" customHeight="1">
      <c r="A76" s="100">
        <v>69</v>
      </c>
      <c r="B76" s="87"/>
      <c r="C76" s="87"/>
      <c r="D76" s="88"/>
      <c r="E76" s="88"/>
      <c r="F76" s="220"/>
      <c r="G76" s="221"/>
      <c r="H76" s="222"/>
      <c r="I76" s="88"/>
      <c r="J76" s="88"/>
      <c r="K76" s="223"/>
      <c r="L76" s="223"/>
      <c r="M76" s="88"/>
      <c r="N76" s="101"/>
      <c r="O76" s="113"/>
      <c r="P76" s="224"/>
      <c r="Q76" s="207">
        <f t="shared" si="6"/>
      </c>
      <c r="R76" s="207">
        <f t="shared" si="7"/>
      </c>
      <c r="S76" s="88"/>
      <c r="T76" s="89"/>
      <c r="U76" s="207">
        <f t="shared" si="8"/>
        <v>0</v>
      </c>
      <c r="V76" s="89"/>
    </row>
    <row r="77" spans="1:22" ht="19.5" customHeight="1">
      <c r="A77" s="100">
        <v>70</v>
      </c>
      <c r="B77" s="87"/>
      <c r="C77" s="87"/>
      <c r="D77" s="88"/>
      <c r="E77" s="88"/>
      <c r="F77" s="220"/>
      <c r="G77" s="221"/>
      <c r="H77" s="222"/>
      <c r="I77" s="88"/>
      <c r="J77" s="88"/>
      <c r="K77" s="223"/>
      <c r="L77" s="223"/>
      <c r="M77" s="88"/>
      <c r="N77" s="101"/>
      <c r="O77" s="113"/>
      <c r="P77" s="224"/>
      <c r="Q77" s="207">
        <f t="shared" si="6"/>
      </c>
      <c r="R77" s="207">
        <f t="shared" si="7"/>
      </c>
      <c r="S77" s="88"/>
      <c r="T77" s="89"/>
      <c r="U77" s="207">
        <f t="shared" si="8"/>
        <v>0</v>
      </c>
      <c r="V77" s="89"/>
    </row>
    <row r="78" spans="1:22" ht="19.5" customHeight="1">
      <c r="A78" s="100">
        <v>71</v>
      </c>
      <c r="B78" s="87"/>
      <c r="C78" s="87"/>
      <c r="D78" s="88"/>
      <c r="E78" s="88"/>
      <c r="F78" s="220"/>
      <c r="G78" s="221"/>
      <c r="H78" s="222"/>
      <c r="I78" s="88"/>
      <c r="J78" s="88"/>
      <c r="K78" s="223"/>
      <c r="L78" s="223"/>
      <c r="M78" s="88"/>
      <c r="N78" s="101"/>
      <c r="O78" s="113"/>
      <c r="P78" s="224"/>
      <c r="Q78" s="207">
        <f t="shared" si="6"/>
      </c>
      <c r="R78" s="207">
        <f t="shared" si="7"/>
      </c>
      <c r="S78" s="88"/>
      <c r="T78" s="89"/>
      <c r="U78" s="207">
        <f t="shared" si="8"/>
        <v>0</v>
      </c>
      <c r="V78" s="89"/>
    </row>
    <row r="79" spans="1:22" ht="19.5" customHeight="1">
      <c r="A79" s="100">
        <v>72</v>
      </c>
      <c r="B79" s="87"/>
      <c r="C79" s="87"/>
      <c r="D79" s="88"/>
      <c r="E79" s="88"/>
      <c r="F79" s="220"/>
      <c r="G79" s="221"/>
      <c r="H79" s="222"/>
      <c r="I79" s="88"/>
      <c r="J79" s="88"/>
      <c r="K79" s="223"/>
      <c r="L79" s="223"/>
      <c r="M79" s="88"/>
      <c r="N79" s="101"/>
      <c r="O79" s="113"/>
      <c r="P79" s="224"/>
      <c r="Q79" s="207">
        <f t="shared" si="6"/>
      </c>
      <c r="R79" s="207">
        <f t="shared" si="7"/>
      </c>
      <c r="S79" s="88"/>
      <c r="T79" s="89"/>
      <c r="U79" s="207">
        <f t="shared" si="8"/>
        <v>0</v>
      </c>
      <c r="V79" s="89"/>
    </row>
    <row r="80" spans="1:22" ht="19.5" customHeight="1">
      <c r="A80" s="100">
        <v>73</v>
      </c>
      <c r="B80" s="87"/>
      <c r="C80" s="87"/>
      <c r="D80" s="88"/>
      <c r="E80" s="88"/>
      <c r="F80" s="220"/>
      <c r="G80" s="221"/>
      <c r="H80" s="222"/>
      <c r="I80" s="88"/>
      <c r="J80" s="88"/>
      <c r="K80" s="223"/>
      <c r="L80" s="223"/>
      <c r="M80" s="88"/>
      <c r="N80" s="101"/>
      <c r="O80" s="113"/>
      <c r="P80" s="224"/>
      <c r="Q80" s="207">
        <f t="shared" si="6"/>
      </c>
      <c r="R80" s="207">
        <f t="shared" si="7"/>
      </c>
      <c r="S80" s="88"/>
      <c r="T80" s="89"/>
      <c r="U80" s="207">
        <f t="shared" si="8"/>
        <v>0</v>
      </c>
      <c r="V80" s="89"/>
    </row>
    <row r="81" spans="1:22" ht="19.5" customHeight="1">
      <c r="A81" s="100">
        <v>74</v>
      </c>
      <c r="B81" s="87"/>
      <c r="C81" s="87"/>
      <c r="D81" s="88"/>
      <c r="E81" s="88"/>
      <c r="F81" s="220"/>
      <c r="G81" s="221"/>
      <c r="H81" s="222"/>
      <c r="I81" s="88"/>
      <c r="J81" s="88"/>
      <c r="K81" s="223"/>
      <c r="L81" s="223"/>
      <c r="M81" s="88"/>
      <c r="N81" s="101"/>
      <c r="O81" s="113"/>
      <c r="P81" s="224"/>
      <c r="Q81" s="207">
        <f t="shared" si="6"/>
      </c>
      <c r="R81" s="207">
        <f t="shared" si="7"/>
      </c>
      <c r="S81" s="88"/>
      <c r="T81" s="89"/>
      <c r="U81" s="207">
        <f t="shared" si="8"/>
        <v>0</v>
      </c>
      <c r="V81" s="89"/>
    </row>
    <row r="82" spans="1:22" ht="19.5" customHeight="1">
      <c r="A82" s="100">
        <v>75</v>
      </c>
      <c r="B82" s="87"/>
      <c r="C82" s="87"/>
      <c r="D82" s="88"/>
      <c r="E82" s="88"/>
      <c r="F82" s="220"/>
      <c r="G82" s="221"/>
      <c r="H82" s="222"/>
      <c r="I82" s="88"/>
      <c r="J82" s="88"/>
      <c r="K82" s="223"/>
      <c r="L82" s="223"/>
      <c r="M82" s="88"/>
      <c r="N82" s="101"/>
      <c r="O82" s="113"/>
      <c r="P82" s="224"/>
      <c r="Q82" s="207">
        <f t="shared" si="6"/>
      </c>
      <c r="R82" s="207">
        <f t="shared" si="7"/>
      </c>
      <c r="S82" s="88"/>
      <c r="T82" s="89"/>
      <c r="U82" s="207">
        <f t="shared" si="8"/>
        <v>0</v>
      </c>
      <c r="V82" s="89"/>
    </row>
    <row r="83" spans="1:22" ht="19.5" customHeight="1">
      <c r="A83" s="100">
        <v>76</v>
      </c>
      <c r="B83" s="87"/>
      <c r="C83" s="87"/>
      <c r="D83" s="88"/>
      <c r="E83" s="88"/>
      <c r="F83" s="220"/>
      <c r="G83" s="221"/>
      <c r="H83" s="222"/>
      <c r="I83" s="88"/>
      <c r="J83" s="88"/>
      <c r="K83" s="223"/>
      <c r="L83" s="223"/>
      <c r="M83" s="88"/>
      <c r="N83" s="101"/>
      <c r="O83" s="113"/>
      <c r="P83" s="224"/>
      <c r="Q83" s="207">
        <f t="shared" si="6"/>
      </c>
      <c r="R83" s="207">
        <f t="shared" si="7"/>
      </c>
      <c r="S83" s="88"/>
      <c r="T83" s="89"/>
      <c r="U83" s="207">
        <f t="shared" si="8"/>
        <v>0</v>
      </c>
      <c r="V83" s="89"/>
    </row>
    <row r="84" spans="1:22" ht="19.5" customHeight="1">
      <c r="A84" s="100">
        <v>77</v>
      </c>
      <c r="B84" s="87"/>
      <c r="C84" s="87"/>
      <c r="D84" s="88"/>
      <c r="E84" s="88"/>
      <c r="F84" s="220"/>
      <c r="G84" s="221"/>
      <c r="H84" s="222"/>
      <c r="I84" s="88"/>
      <c r="J84" s="88"/>
      <c r="K84" s="223"/>
      <c r="L84" s="223"/>
      <c r="M84" s="88"/>
      <c r="N84" s="101"/>
      <c r="O84" s="113"/>
      <c r="P84" s="224"/>
      <c r="Q84" s="207">
        <f t="shared" si="6"/>
      </c>
      <c r="R84" s="207">
        <f t="shared" si="7"/>
      </c>
      <c r="S84" s="88"/>
      <c r="T84" s="89"/>
      <c r="U84" s="207">
        <f t="shared" si="8"/>
        <v>0</v>
      </c>
      <c r="V84" s="89"/>
    </row>
    <row r="85" spans="1:22" ht="19.5" customHeight="1">
      <c r="A85" s="100">
        <v>78</v>
      </c>
      <c r="B85" s="87"/>
      <c r="C85" s="87"/>
      <c r="D85" s="88"/>
      <c r="E85" s="88"/>
      <c r="F85" s="220"/>
      <c r="G85" s="221"/>
      <c r="H85" s="222"/>
      <c r="I85" s="88"/>
      <c r="J85" s="88"/>
      <c r="K85" s="223"/>
      <c r="L85" s="223"/>
      <c r="M85" s="88"/>
      <c r="N85" s="101"/>
      <c r="O85" s="113"/>
      <c r="P85" s="224"/>
      <c r="Q85" s="207">
        <f t="shared" si="6"/>
      </c>
      <c r="R85" s="207">
        <f t="shared" si="7"/>
      </c>
      <c r="S85" s="88"/>
      <c r="T85" s="89"/>
      <c r="U85" s="207">
        <f t="shared" si="8"/>
        <v>0</v>
      </c>
      <c r="V85" s="89"/>
    </row>
    <row r="86" spans="1:22" ht="19.5" customHeight="1">
      <c r="A86" s="100">
        <v>79</v>
      </c>
      <c r="B86" s="87"/>
      <c r="C86" s="87"/>
      <c r="D86" s="88"/>
      <c r="E86" s="88"/>
      <c r="F86" s="220"/>
      <c r="G86" s="221"/>
      <c r="H86" s="222"/>
      <c r="I86" s="88"/>
      <c r="J86" s="88"/>
      <c r="K86" s="223"/>
      <c r="L86" s="223"/>
      <c r="M86" s="88"/>
      <c r="N86" s="101"/>
      <c r="O86" s="113"/>
      <c r="P86" s="224"/>
      <c r="Q86" s="207">
        <f t="shared" si="6"/>
      </c>
      <c r="R86" s="207">
        <f t="shared" si="7"/>
      </c>
      <c r="S86" s="88"/>
      <c r="T86" s="89"/>
      <c r="U86" s="207">
        <f t="shared" si="8"/>
        <v>0</v>
      </c>
      <c r="V86" s="89"/>
    </row>
    <row r="87" spans="1:22" ht="19.5" customHeight="1">
      <c r="A87" s="100">
        <v>80</v>
      </c>
      <c r="B87" s="87"/>
      <c r="C87" s="87"/>
      <c r="D87" s="88"/>
      <c r="E87" s="88"/>
      <c r="F87" s="220"/>
      <c r="G87" s="221"/>
      <c r="H87" s="222"/>
      <c r="I87" s="88"/>
      <c r="J87" s="88"/>
      <c r="K87" s="223"/>
      <c r="L87" s="223"/>
      <c r="M87" s="88"/>
      <c r="N87" s="101"/>
      <c r="O87" s="113"/>
      <c r="P87" s="224"/>
      <c r="Q87" s="207">
        <f t="shared" si="6"/>
      </c>
      <c r="R87" s="207">
        <f t="shared" si="7"/>
      </c>
      <c r="S87" s="88"/>
      <c r="T87" s="89"/>
      <c r="U87" s="207">
        <f t="shared" si="8"/>
        <v>0</v>
      </c>
      <c r="V87" s="89"/>
    </row>
  </sheetData>
  <sheetProtection/>
  <mergeCells count="4">
    <mergeCell ref="A5:B5"/>
    <mergeCell ref="B6:F6"/>
    <mergeCell ref="G6:N6"/>
    <mergeCell ref="S6:V6"/>
  </mergeCells>
  <printOptions horizontalCentered="1"/>
  <pageMargins left="0.35" right="0.35" top="0.39" bottom="0.39" header="0" footer="0"/>
  <pageSetup horizontalDpi="200" verticalDpi="200" orientation="landscape" paperSize="9" scale="99" r:id="rId1"/>
  <rowBreaks count="4" manualBreakCount="4">
    <brk id="27" max="255" man="1"/>
    <brk id="47" max="255" man="1"/>
    <brk id="67" max="255" man="1"/>
    <brk id="87" max="255" man="1"/>
  </rowBreaks>
</worksheet>
</file>

<file path=xl/worksheets/sheet4.xml><?xml version="1.0" encoding="utf-8"?>
<worksheet xmlns="http://schemas.openxmlformats.org/spreadsheetml/2006/main" xmlns:r="http://schemas.openxmlformats.org/officeDocument/2006/relationships">
  <sheetPr codeName="Sheet37">
    <pageSetUpPr fitToPage="1"/>
  </sheetPr>
  <dimension ref="A1:T79"/>
  <sheetViews>
    <sheetView showGridLines="0" showZeros="0" workbookViewId="0" topLeftCell="A1">
      <selection activeCell="L25" sqref="L25"/>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14" customWidth="1"/>
    <col min="10" max="10" width="10.7109375" style="0" customWidth="1"/>
    <col min="11" max="11" width="1.7109375" style="114" customWidth="1"/>
    <col min="12" max="12" width="10.7109375" style="0" customWidth="1"/>
    <col min="13" max="13" width="1.7109375" style="115" customWidth="1"/>
    <col min="14" max="14" width="10.7109375" style="0" customWidth="1"/>
    <col min="15" max="15" width="1.7109375" style="114" customWidth="1"/>
    <col min="16" max="16" width="10.7109375" style="0" customWidth="1"/>
    <col min="17" max="17" width="1.7109375" style="115" customWidth="1"/>
    <col min="19" max="19" width="8.7109375" style="0" customWidth="1"/>
    <col min="20" max="20" width="8.8515625" style="0" hidden="1" customWidth="1"/>
    <col min="21" max="21" width="5.7109375" style="0" customWidth="1"/>
  </cols>
  <sheetData>
    <row r="1" spans="1:17" s="116" customFormat="1" ht="21.75" customHeight="1">
      <c r="A1" s="74" t="str">
        <f>Подготовка!$A$6</f>
        <v>UFC OPEN 2007</v>
      </c>
      <c r="B1" s="118"/>
      <c r="I1" s="117"/>
      <c r="J1" s="226"/>
      <c r="K1" s="226"/>
      <c r="L1" s="227"/>
      <c r="M1" s="117"/>
      <c r="N1" s="117"/>
      <c r="O1" s="117"/>
      <c r="Q1" s="117"/>
    </row>
    <row r="2" spans="1:17" s="90" customFormat="1" ht="12.75">
      <c r="A2" s="77">
        <f>Подготовка!$A$8</f>
        <v>0</v>
      </c>
      <c r="B2" s="77"/>
      <c r="C2" s="77"/>
      <c r="D2" s="77"/>
      <c r="E2" s="77"/>
      <c r="F2" s="120"/>
      <c r="I2" s="115"/>
      <c r="J2" s="226"/>
      <c r="K2" s="226"/>
      <c r="L2" s="226"/>
      <c r="M2" s="115"/>
      <c r="O2" s="115"/>
      <c r="Q2" s="115"/>
    </row>
    <row r="3" spans="1:17" s="19" customFormat="1" ht="10.5" customHeight="1">
      <c r="A3" s="60" t="s">
        <v>66</v>
      </c>
      <c r="B3" s="60"/>
      <c r="C3" s="60"/>
      <c r="D3" s="60"/>
      <c r="E3" s="60"/>
      <c r="F3" s="60" t="s">
        <v>63</v>
      </c>
      <c r="G3" s="60"/>
      <c r="H3" s="60"/>
      <c r="I3" s="123"/>
      <c r="J3" s="60" t="s">
        <v>64</v>
      </c>
      <c r="K3" s="123"/>
      <c r="L3" s="60"/>
      <c r="M3" s="123"/>
      <c r="N3" s="60"/>
      <c r="O3" s="123"/>
      <c r="P3" s="60"/>
      <c r="Q3" s="61" t="s">
        <v>65</v>
      </c>
    </row>
    <row r="4" spans="1:17" s="38" customFormat="1" ht="11.25" customHeight="1" thickBot="1">
      <c r="A4" s="494" t="str">
        <f>Подготовка!$A$10</f>
        <v>6-8 июля 2007</v>
      </c>
      <c r="B4" s="494"/>
      <c r="C4" s="494"/>
      <c r="D4" s="124"/>
      <c r="E4" s="124"/>
      <c r="F4" s="125" t="str">
        <f>Подготовка!$C$10</f>
        <v>Селена, Черкассы</v>
      </c>
      <c r="G4" s="228"/>
      <c r="H4" s="124"/>
      <c r="I4" s="229"/>
      <c r="J4" s="127">
        <f>Подготовка!$D$10</f>
        <v>0</v>
      </c>
      <c r="K4" s="126"/>
      <c r="L4" s="85">
        <f>Подготовка!$A$12</f>
        <v>0</v>
      </c>
      <c r="M4" s="229"/>
      <c r="N4" s="124"/>
      <c r="O4" s="229"/>
      <c r="P4" s="124"/>
      <c r="Q4" s="69" t="str">
        <f>Подготовка!$E$10</f>
        <v>Евгений Зукин</v>
      </c>
    </row>
    <row r="5" spans="1:17" s="19" customFormat="1" ht="9.75">
      <c r="A5" s="230"/>
      <c r="B5" s="129" t="s">
        <v>76</v>
      </c>
      <c r="C5" s="129" t="s">
        <v>77</v>
      </c>
      <c r="D5" s="129" t="s">
        <v>78</v>
      </c>
      <c r="E5" s="130" t="s">
        <v>67</v>
      </c>
      <c r="F5" s="130" t="s">
        <v>68</v>
      </c>
      <c r="G5" s="130"/>
      <c r="H5" s="130" t="s">
        <v>79</v>
      </c>
      <c r="I5" s="130"/>
      <c r="J5" s="129" t="s">
        <v>80</v>
      </c>
      <c r="K5" s="231"/>
      <c r="L5" s="129" t="s">
        <v>83</v>
      </c>
      <c r="M5" s="131"/>
      <c r="N5" s="129" t="s">
        <v>81</v>
      </c>
      <c r="O5" s="231"/>
      <c r="P5" s="62" t="s">
        <v>112</v>
      </c>
      <c r="Q5" s="232"/>
    </row>
    <row r="6" spans="1:17" s="19" customFormat="1" ht="3.75" customHeight="1" thickBot="1">
      <c r="A6" s="233"/>
      <c r="B6" s="81"/>
      <c r="C6" s="81"/>
      <c r="D6" s="81"/>
      <c r="E6" s="22"/>
      <c r="F6" s="22"/>
      <c r="G6" s="82"/>
      <c r="H6" s="22"/>
      <c r="I6" s="107"/>
      <c r="J6" s="81"/>
      <c r="K6" s="107"/>
      <c r="L6" s="81"/>
      <c r="M6" s="107"/>
      <c r="N6" s="81"/>
      <c r="O6" s="107"/>
      <c r="P6" s="81"/>
      <c r="Q6" s="122"/>
    </row>
    <row r="7" spans="1:20" s="48" customFormat="1" ht="10.5" customHeight="1">
      <c r="A7" s="234">
        <v>1</v>
      </c>
      <c r="B7" s="136">
        <f>IF($D7="","",VLOOKUP($D7,'Подг пар'!$A$7:$V$23,20))</f>
      </c>
      <c r="C7" s="136">
        <f>IF($D7="","",VLOOKUP($D7,'Подг пар'!$A$7:$V$23,21))</f>
      </c>
      <c r="D7" s="137"/>
      <c r="E7" s="430" t="s">
        <v>120</v>
      </c>
      <c r="F7" s="138"/>
      <c r="G7" s="235"/>
      <c r="H7" s="138"/>
      <c r="I7" s="236"/>
      <c r="J7" s="139"/>
      <c r="K7" s="140"/>
      <c r="L7" s="139"/>
      <c r="M7" s="140"/>
      <c r="N7" s="139"/>
      <c r="O7" s="140"/>
      <c r="P7" s="139"/>
      <c r="Q7" s="141"/>
      <c r="R7" s="144"/>
      <c r="T7" s="145" t="e">
        <f>#REF!</f>
        <v>#REF!</v>
      </c>
    </row>
    <row r="8" spans="1:20" s="48" customFormat="1" ht="9" customHeight="1">
      <c r="A8" s="201"/>
      <c r="B8" s="237"/>
      <c r="C8" s="237"/>
      <c r="D8" s="237"/>
      <c r="E8" s="430" t="s">
        <v>146</v>
      </c>
      <c r="F8" s="138"/>
      <c r="G8" s="235"/>
      <c r="H8" s="138"/>
      <c r="I8" s="238"/>
      <c r="J8" s="134"/>
      <c r="K8" s="140"/>
      <c r="L8" s="139"/>
      <c r="M8" s="140"/>
      <c r="N8" s="139"/>
      <c r="O8" s="140"/>
      <c r="P8" s="139"/>
      <c r="Q8" s="141"/>
      <c r="R8" s="144"/>
      <c r="T8" s="148" t="e">
        <f>#REF!</f>
        <v>#REF!</v>
      </c>
    </row>
    <row r="9" spans="1:20" s="48" customFormat="1" ht="9" customHeight="1">
      <c r="A9" s="201"/>
      <c r="B9" s="146"/>
      <c r="C9" s="146"/>
      <c r="D9" s="146"/>
      <c r="E9" s="441"/>
      <c r="F9" s="135"/>
      <c r="G9" s="82"/>
      <c r="H9" s="135"/>
      <c r="I9" s="239"/>
      <c r="J9" s="240" t="s">
        <v>181</v>
      </c>
      <c r="K9" s="241"/>
      <c r="L9" s="139"/>
      <c r="M9" s="140"/>
      <c r="N9" s="139"/>
      <c r="O9" s="140"/>
      <c r="P9" s="139"/>
      <c r="Q9" s="141"/>
      <c r="R9" s="144"/>
      <c r="T9" s="148" t="e">
        <f>#REF!</f>
        <v>#REF!</v>
      </c>
    </row>
    <row r="10" spans="1:20" s="48" customFormat="1" ht="9" customHeight="1">
      <c r="A10" s="201"/>
      <c r="B10" s="146"/>
      <c r="C10" s="146"/>
      <c r="D10" s="146"/>
      <c r="E10" s="441"/>
      <c r="F10" s="135"/>
      <c r="G10" s="82"/>
      <c r="H10" s="147"/>
      <c r="I10" s="151"/>
      <c r="J10" s="242" t="s">
        <v>207</v>
      </c>
      <c r="K10" s="243"/>
      <c r="L10" s="139"/>
      <c r="M10" s="140"/>
      <c r="N10" s="139"/>
      <c r="O10" s="140"/>
      <c r="P10" s="139"/>
      <c r="Q10" s="141"/>
      <c r="R10" s="144"/>
      <c r="T10" s="148" t="e">
        <f>#REF!</f>
        <v>#REF!</v>
      </c>
    </row>
    <row r="11" spans="1:20" s="48" customFormat="1" ht="9" customHeight="1">
      <c r="A11" s="201">
        <v>2</v>
      </c>
      <c r="B11" s="136">
        <f>IF($D11="","",VLOOKUP($D11,'Подг пар'!$A$7:$V$23,20))</f>
      </c>
      <c r="C11" s="136">
        <f>IF($D11="","",VLOOKUP($D11,'Подг пар'!$A$7:$V$23,21))</f>
      </c>
      <c r="D11" s="137"/>
      <c r="E11" s="430" t="s">
        <v>181</v>
      </c>
      <c r="F11" s="149"/>
      <c r="G11" s="244"/>
      <c r="H11" s="149"/>
      <c r="I11" s="245"/>
      <c r="J11" s="139">
        <v>85</v>
      </c>
      <c r="K11" s="246"/>
      <c r="L11" s="155"/>
      <c r="M11" s="241"/>
      <c r="N11" s="139"/>
      <c r="O11" s="140"/>
      <c r="P11" s="139"/>
      <c r="Q11" s="141"/>
      <c r="R11" s="144"/>
      <c r="T11" s="148" t="e">
        <f>#REF!</f>
        <v>#REF!</v>
      </c>
    </row>
    <row r="12" spans="1:20" s="48" customFormat="1" ht="9" customHeight="1">
      <c r="A12" s="201"/>
      <c r="B12" s="237"/>
      <c r="C12" s="237"/>
      <c r="D12" s="237"/>
      <c r="E12" s="430" t="s">
        <v>207</v>
      </c>
      <c r="F12" s="149"/>
      <c r="G12" s="244"/>
      <c r="H12" s="149"/>
      <c r="I12" s="238"/>
      <c r="J12" s="139"/>
      <c r="K12" s="246"/>
      <c r="L12" s="206"/>
      <c r="M12" s="247"/>
      <c r="N12" s="139"/>
      <c r="O12" s="140"/>
      <c r="P12" s="139"/>
      <c r="Q12" s="141"/>
      <c r="R12" s="144"/>
      <c r="T12" s="148" t="e">
        <f>#REF!</f>
        <v>#REF!</v>
      </c>
    </row>
    <row r="13" spans="1:20" s="48" customFormat="1" ht="9" customHeight="1">
      <c r="A13" s="201"/>
      <c r="B13" s="146"/>
      <c r="C13" s="146"/>
      <c r="D13" s="150"/>
      <c r="E13" s="441"/>
      <c r="F13" s="135"/>
      <c r="G13" s="82"/>
      <c r="H13" s="135"/>
      <c r="I13" s="248"/>
      <c r="J13" s="139"/>
      <c r="K13" s="239"/>
      <c r="L13" s="240" t="s">
        <v>181</v>
      </c>
      <c r="M13" s="140"/>
      <c r="N13" s="139"/>
      <c r="O13" s="140"/>
      <c r="P13" s="139"/>
      <c r="Q13" s="141"/>
      <c r="R13" s="144"/>
      <c r="T13" s="148" t="e">
        <f>#REF!</f>
        <v>#REF!</v>
      </c>
    </row>
    <row r="14" spans="1:20" s="48" customFormat="1" ht="9" customHeight="1">
      <c r="A14" s="201"/>
      <c r="B14" s="146"/>
      <c r="C14" s="146"/>
      <c r="D14" s="150"/>
      <c r="E14" s="441"/>
      <c r="F14" s="135"/>
      <c r="G14" s="82"/>
      <c r="H14" s="135"/>
      <c r="I14" s="248"/>
      <c r="J14" s="147"/>
      <c r="K14" s="151"/>
      <c r="L14" s="242" t="s">
        <v>207</v>
      </c>
      <c r="M14" s="243"/>
      <c r="N14" s="139"/>
      <c r="O14" s="140"/>
      <c r="P14" s="139"/>
      <c r="Q14" s="141"/>
      <c r="R14" s="144"/>
      <c r="T14" s="148" t="e">
        <f>#REF!</f>
        <v>#REF!</v>
      </c>
    </row>
    <row r="15" spans="1:20" s="48" customFormat="1" ht="9" customHeight="1">
      <c r="A15" s="249">
        <v>3</v>
      </c>
      <c r="B15" s="136">
        <f>IF($D15="","",VLOOKUP($D15,'Подг пар'!$A$7:$V$23,20))</f>
      </c>
      <c r="C15" s="136">
        <f>IF($D15="","",VLOOKUP($D15,'Подг пар'!$A$7:$V$23,21))</f>
      </c>
      <c r="D15" s="137"/>
      <c r="E15" s="430" t="s">
        <v>124</v>
      </c>
      <c r="F15" s="149"/>
      <c r="G15" s="244"/>
      <c r="H15" s="149"/>
      <c r="I15" s="236"/>
      <c r="J15" s="139"/>
      <c r="K15" s="246"/>
      <c r="L15" s="139">
        <v>61</v>
      </c>
      <c r="M15" s="446"/>
      <c r="N15" s="453" t="s">
        <v>343</v>
      </c>
      <c r="O15" s="446"/>
      <c r="P15" s="454"/>
      <c r="Q15" s="455"/>
      <c r="R15" s="456"/>
      <c r="S15" s="457"/>
      <c r="T15" s="451" t="e">
        <f>#REF!</f>
        <v>#REF!</v>
      </c>
    </row>
    <row r="16" spans="1:20" s="48" customFormat="1" ht="9" customHeight="1" thickBot="1">
      <c r="A16" s="201"/>
      <c r="B16" s="237"/>
      <c r="C16" s="237"/>
      <c r="D16" s="237"/>
      <c r="E16" s="430" t="s">
        <v>150</v>
      </c>
      <c r="F16" s="149"/>
      <c r="G16" s="244"/>
      <c r="H16" s="149"/>
      <c r="I16" s="238"/>
      <c r="J16" s="134"/>
      <c r="K16" s="246"/>
      <c r="L16" s="139"/>
      <c r="M16" s="446"/>
      <c r="N16" s="454"/>
      <c r="O16" s="446"/>
      <c r="P16" s="454"/>
      <c r="Q16" s="455"/>
      <c r="R16" s="456"/>
      <c r="S16" s="457"/>
      <c r="T16" s="452" t="e">
        <f>#REF!</f>
        <v>#REF!</v>
      </c>
    </row>
    <row r="17" spans="1:19" s="48" customFormat="1" ht="9" customHeight="1">
      <c r="A17" s="201"/>
      <c r="B17" s="146"/>
      <c r="C17" s="146"/>
      <c r="D17" s="150"/>
      <c r="E17" s="441"/>
      <c r="F17" s="135"/>
      <c r="G17" s="82"/>
      <c r="H17" s="135"/>
      <c r="I17" s="239"/>
      <c r="J17" s="240" t="s">
        <v>173</v>
      </c>
      <c r="K17" s="250"/>
      <c r="L17" s="139"/>
      <c r="M17" s="446"/>
      <c r="N17" s="454"/>
      <c r="O17" s="446"/>
      <c r="P17" s="454"/>
      <c r="Q17" s="455"/>
      <c r="R17" s="456"/>
      <c r="S17" s="457"/>
    </row>
    <row r="18" spans="1:19" s="48" customFormat="1" ht="9" customHeight="1">
      <c r="A18" s="201"/>
      <c r="B18" s="146"/>
      <c r="C18" s="146"/>
      <c r="D18" s="150"/>
      <c r="E18" s="441"/>
      <c r="F18" s="135"/>
      <c r="G18" s="82"/>
      <c r="H18" s="147"/>
      <c r="I18" s="151"/>
      <c r="J18" s="242" t="s">
        <v>199</v>
      </c>
      <c r="K18" s="238"/>
      <c r="L18" s="139"/>
      <c r="M18" s="446"/>
      <c r="N18" s="454"/>
      <c r="O18" s="446"/>
      <c r="P18" s="454"/>
      <c r="Q18" s="455"/>
      <c r="R18" s="456"/>
      <c r="S18" s="457"/>
    </row>
    <row r="19" spans="1:19" s="48" customFormat="1" ht="9" customHeight="1">
      <c r="A19" s="201">
        <v>4</v>
      </c>
      <c r="B19" s="136">
        <f>IF($D19="","",VLOOKUP($D19,'Подг пар'!$A$7:$V$23,20))</f>
      </c>
      <c r="C19" s="136">
        <f>IF($D19="","",VLOOKUP($D19,'Подг пар'!$A$7:$V$23,21))</f>
      </c>
      <c r="D19" s="137"/>
      <c r="E19" s="430" t="s">
        <v>173</v>
      </c>
      <c r="F19" s="149"/>
      <c r="G19" s="244"/>
      <c r="H19" s="149"/>
      <c r="I19" s="245"/>
      <c r="J19" s="139" t="s">
        <v>288</v>
      </c>
      <c r="K19" s="140"/>
      <c r="L19" s="155"/>
      <c r="M19" s="447"/>
      <c r="N19" s="454"/>
      <c r="O19" s="446"/>
      <c r="P19" s="454"/>
      <c r="Q19" s="455"/>
      <c r="R19" s="456"/>
      <c r="S19" s="457"/>
    </row>
    <row r="20" spans="1:19" s="48" customFormat="1" ht="9" customHeight="1">
      <c r="A20" s="201"/>
      <c r="B20" s="237"/>
      <c r="C20" s="237"/>
      <c r="D20" s="237"/>
      <c r="E20" s="430" t="s">
        <v>199</v>
      </c>
      <c r="F20" s="149"/>
      <c r="G20" s="244"/>
      <c r="H20" s="149"/>
      <c r="I20" s="238"/>
      <c r="J20" s="139"/>
      <c r="K20" s="140"/>
      <c r="L20" s="206"/>
      <c r="M20" s="448"/>
      <c r="N20" s="454"/>
      <c r="O20" s="446"/>
      <c r="P20" s="454"/>
      <c r="Q20" s="455"/>
      <c r="R20" s="456"/>
      <c r="S20" s="457"/>
    </row>
    <row r="21" spans="1:19" s="48" customFormat="1" ht="9" customHeight="1">
      <c r="A21" s="201"/>
      <c r="B21" s="146"/>
      <c r="C21" s="146"/>
      <c r="D21" s="146"/>
      <c r="E21" s="441"/>
      <c r="F21" s="135"/>
      <c r="G21" s="82"/>
      <c r="H21" s="135"/>
      <c r="I21" s="248"/>
      <c r="J21" s="139"/>
      <c r="K21" s="140"/>
      <c r="L21" s="139"/>
      <c r="M21" s="449"/>
      <c r="N21" s="458"/>
      <c r="O21" s="446"/>
      <c r="P21" s="454"/>
      <c r="Q21" s="455"/>
      <c r="R21" s="456"/>
      <c r="S21" s="457"/>
    </row>
    <row r="22" spans="1:19" s="48" customFormat="1" ht="9" customHeight="1">
      <c r="A22" s="201"/>
      <c r="B22" s="146"/>
      <c r="C22" s="146"/>
      <c r="D22" s="146"/>
      <c r="E22" s="441"/>
      <c r="F22" s="135"/>
      <c r="G22" s="82"/>
      <c r="H22" s="135"/>
      <c r="I22" s="248"/>
      <c r="J22" s="139"/>
      <c r="K22" s="140"/>
      <c r="L22" s="147"/>
      <c r="M22" s="450"/>
      <c r="N22" s="458"/>
      <c r="O22" s="448"/>
      <c r="P22" s="454"/>
      <c r="Q22" s="455"/>
      <c r="R22" s="456"/>
      <c r="S22" s="457"/>
    </row>
    <row r="23" spans="1:19" s="48" customFormat="1" ht="9" customHeight="1">
      <c r="A23" s="234">
        <v>5</v>
      </c>
      <c r="B23" s="136">
        <f>IF($D23="","",VLOOKUP($D23,'Подг пар'!$A$7:$V$23,20))</f>
      </c>
      <c r="C23" s="136">
        <f>IF($D23="","",VLOOKUP($D23,'Подг пар'!$A$7:$V$23,21))</f>
      </c>
      <c r="D23" s="137"/>
      <c r="E23" s="430" t="s">
        <v>124</v>
      </c>
      <c r="F23" s="138"/>
      <c r="G23" s="235"/>
      <c r="H23" s="138"/>
      <c r="I23" s="236"/>
      <c r="J23" s="139"/>
      <c r="K23" s="140"/>
      <c r="L23" s="139"/>
      <c r="M23" s="446"/>
      <c r="N23" s="454"/>
      <c r="O23" s="446"/>
      <c r="P23" s="454"/>
      <c r="Q23" s="455"/>
      <c r="R23" s="456"/>
      <c r="S23" s="457"/>
    </row>
    <row r="24" spans="1:19" s="48" customFormat="1" ht="9" customHeight="1">
      <c r="A24" s="201"/>
      <c r="B24" s="237"/>
      <c r="C24" s="237"/>
      <c r="D24" s="237"/>
      <c r="E24" s="430" t="s">
        <v>150</v>
      </c>
      <c r="F24" s="138"/>
      <c r="G24" s="235"/>
      <c r="H24" s="138"/>
      <c r="I24" s="238"/>
      <c r="J24" s="134"/>
      <c r="K24" s="140"/>
      <c r="L24" s="139"/>
      <c r="M24" s="446"/>
      <c r="N24" s="454"/>
      <c r="O24" s="446"/>
      <c r="P24" s="454"/>
      <c r="Q24" s="455"/>
      <c r="R24" s="456"/>
      <c r="S24" s="457"/>
    </row>
    <row r="25" spans="1:19" s="48" customFormat="1" ht="9" customHeight="1">
      <c r="A25" s="201"/>
      <c r="B25" s="146"/>
      <c r="C25" s="146"/>
      <c r="D25" s="146"/>
      <c r="E25" s="441"/>
      <c r="F25" s="135"/>
      <c r="G25" s="82"/>
      <c r="H25" s="135"/>
      <c r="I25" s="239"/>
      <c r="J25" s="240" t="s">
        <v>120</v>
      </c>
      <c r="K25" s="241"/>
      <c r="L25" s="139"/>
      <c r="M25" s="446"/>
      <c r="N25" s="454"/>
      <c r="O25" s="446"/>
      <c r="P25" s="454"/>
      <c r="Q25" s="455"/>
      <c r="R25" s="456"/>
      <c r="S25" s="457"/>
    </row>
    <row r="26" spans="1:19" s="48" customFormat="1" ht="9" customHeight="1">
      <c r="A26" s="201"/>
      <c r="B26" s="146"/>
      <c r="C26" s="146"/>
      <c r="D26" s="146"/>
      <c r="E26" s="441"/>
      <c r="F26" s="135"/>
      <c r="G26" s="82"/>
      <c r="H26" s="147"/>
      <c r="I26" s="151"/>
      <c r="J26" s="242" t="s">
        <v>146</v>
      </c>
      <c r="K26" s="243"/>
      <c r="L26" s="139"/>
      <c r="M26" s="446"/>
      <c r="N26" s="454"/>
      <c r="O26" s="446"/>
      <c r="P26" s="454"/>
      <c r="Q26" s="455"/>
      <c r="R26" s="456"/>
      <c r="S26" s="457"/>
    </row>
    <row r="27" spans="1:19" s="48" customFormat="1" ht="9" customHeight="1">
      <c r="A27" s="201">
        <v>6</v>
      </c>
      <c r="B27" s="136">
        <f>IF($D27="","",VLOOKUP($D27,'Подг пар'!$A$7:$V$23,20))</f>
      </c>
      <c r="C27" s="136">
        <f>IF($D27="","",VLOOKUP($D27,'Подг пар'!$A$7:$V$23,21))</f>
      </c>
      <c r="D27" s="137"/>
      <c r="E27" s="430" t="s">
        <v>120</v>
      </c>
      <c r="F27" s="149"/>
      <c r="G27" s="244"/>
      <c r="H27" s="149"/>
      <c r="I27" s="245"/>
      <c r="J27" s="139" t="s">
        <v>288</v>
      </c>
      <c r="K27" s="446"/>
      <c r="L27" s="453" t="s">
        <v>344</v>
      </c>
      <c r="M27" s="447"/>
      <c r="N27" s="454"/>
      <c r="O27" s="446"/>
      <c r="P27" s="454"/>
      <c r="Q27" s="455"/>
      <c r="R27" s="456"/>
      <c r="S27" s="457"/>
    </row>
    <row r="28" spans="1:19" s="48" customFormat="1" ht="9" customHeight="1">
      <c r="A28" s="201"/>
      <c r="B28" s="237"/>
      <c r="C28" s="237"/>
      <c r="D28" s="237"/>
      <c r="E28" s="430" t="s">
        <v>146</v>
      </c>
      <c r="F28" s="149"/>
      <c r="G28" s="244"/>
      <c r="H28" s="149"/>
      <c r="I28" s="238"/>
      <c r="J28" s="139"/>
      <c r="K28" s="446"/>
      <c r="L28" s="461"/>
      <c r="M28" s="448"/>
      <c r="N28" s="454"/>
      <c r="O28" s="446"/>
      <c r="P28" s="454"/>
      <c r="Q28" s="455"/>
      <c r="R28" s="456"/>
      <c r="S28" s="457"/>
    </row>
    <row r="29" spans="1:19" s="48" customFormat="1" ht="9" customHeight="1">
      <c r="A29" s="201"/>
      <c r="B29" s="146"/>
      <c r="C29" s="146"/>
      <c r="D29" s="150"/>
      <c r="E29" s="441"/>
      <c r="F29" s="135"/>
      <c r="G29" s="82"/>
      <c r="H29" s="135"/>
      <c r="I29" s="248"/>
      <c r="J29" s="139"/>
      <c r="K29" s="449"/>
      <c r="L29" s="458"/>
      <c r="M29" s="446"/>
      <c r="N29" s="454"/>
      <c r="O29" s="446"/>
      <c r="P29" s="454"/>
      <c r="Q29" s="455"/>
      <c r="R29" s="456"/>
      <c r="S29" s="457"/>
    </row>
    <row r="30" spans="1:19" s="48" customFormat="1" ht="9" customHeight="1">
      <c r="A30" s="257"/>
      <c r="B30" s="146"/>
      <c r="C30" s="146"/>
      <c r="D30" s="474"/>
      <c r="E30" s="441"/>
      <c r="F30" s="135"/>
      <c r="G30" s="82"/>
      <c r="H30" s="135"/>
      <c r="I30" s="248"/>
      <c r="J30" s="147"/>
      <c r="K30" s="450"/>
      <c r="L30" s="458"/>
      <c r="M30" s="448"/>
      <c r="N30" s="454"/>
      <c r="O30" s="446"/>
      <c r="P30" s="454"/>
      <c r="Q30" s="455"/>
      <c r="R30" s="456"/>
      <c r="S30" s="457"/>
    </row>
    <row r="31" spans="1:19" s="48" customFormat="1" ht="9" customHeight="1">
      <c r="A31" s="257"/>
      <c r="B31" s="463">
        <f>IF($D31="","",VLOOKUP($D31,'Подг пар'!$A$7:$V$23,20))</f>
      </c>
      <c r="C31" s="463">
        <f>IF($D31="","",VLOOKUP($D31,'Подг пар'!$A$7:$V$23,21))</f>
      </c>
      <c r="D31" s="474"/>
      <c r="E31" s="464"/>
      <c r="F31" s="454"/>
      <c r="G31" s="457"/>
      <c r="H31" s="454"/>
      <c r="I31" s="465"/>
      <c r="J31" s="454"/>
      <c r="K31" s="446"/>
      <c r="L31" s="454"/>
      <c r="M31" s="446"/>
      <c r="N31" s="453"/>
      <c r="O31" s="446"/>
      <c r="P31" s="454"/>
      <c r="Q31" s="455"/>
      <c r="R31" s="456"/>
      <c r="S31" s="457"/>
    </row>
    <row r="32" spans="1:19" s="48" customFormat="1" ht="9" customHeight="1">
      <c r="A32" s="257"/>
      <c r="B32" s="466"/>
      <c r="C32" s="466"/>
      <c r="D32" s="474"/>
      <c r="E32" s="464"/>
      <c r="F32" s="454"/>
      <c r="G32" s="457"/>
      <c r="H32" s="454"/>
      <c r="I32" s="448"/>
      <c r="J32" s="467"/>
      <c r="K32" s="446"/>
      <c r="L32" s="454"/>
      <c r="M32" s="446"/>
      <c r="N32" s="454"/>
      <c r="O32" s="446"/>
      <c r="P32" s="454"/>
      <c r="Q32" s="455"/>
      <c r="R32" s="456"/>
      <c r="S32" s="457"/>
    </row>
    <row r="33" spans="1:19" s="48" customFormat="1" ht="9" customHeight="1">
      <c r="A33" s="257"/>
      <c r="B33" s="468"/>
      <c r="C33" s="468"/>
      <c r="D33" s="474"/>
      <c r="E33" s="464"/>
      <c r="F33" s="463"/>
      <c r="G33" s="469"/>
      <c r="H33" s="463"/>
      <c r="I33" s="449"/>
      <c r="J33" s="458"/>
      <c r="K33" s="447"/>
      <c r="L33" s="454"/>
      <c r="M33" s="446"/>
      <c r="N33" s="454"/>
      <c r="O33" s="446"/>
      <c r="P33" s="454"/>
      <c r="Q33" s="455"/>
      <c r="R33" s="456"/>
      <c r="S33" s="457"/>
    </row>
    <row r="34" spans="1:19" s="48" customFormat="1" ht="9" customHeight="1">
      <c r="A34" s="257"/>
      <c r="B34" s="468"/>
      <c r="C34" s="468"/>
      <c r="D34" s="474"/>
      <c r="E34" s="464"/>
      <c r="F34" s="463"/>
      <c r="G34" s="469"/>
      <c r="H34" s="460"/>
      <c r="I34" s="450"/>
      <c r="J34" s="458"/>
      <c r="K34" s="448"/>
      <c r="L34" s="454"/>
      <c r="M34" s="446"/>
      <c r="N34" s="454"/>
      <c r="O34" s="446"/>
      <c r="P34" s="454"/>
      <c r="Q34" s="455"/>
      <c r="R34" s="456"/>
      <c r="S34" s="457"/>
    </row>
    <row r="35" spans="1:19" s="48" customFormat="1" ht="9" customHeight="1">
      <c r="A35" s="257"/>
      <c r="B35" s="463">
        <f>IF($D35="","",VLOOKUP($D35,'Подг пар'!$A$7:$V$23,20))</f>
      </c>
      <c r="C35" s="463">
        <f>IF($D35="","",VLOOKUP($D35,'Подг пар'!$A$7:$V$23,21))</f>
      </c>
      <c r="D35" s="474"/>
      <c r="E35" s="464"/>
      <c r="F35" s="454"/>
      <c r="G35" s="457"/>
      <c r="H35" s="454"/>
      <c r="I35" s="465"/>
      <c r="J35" s="454"/>
      <c r="K35" s="446"/>
      <c r="L35" s="155"/>
      <c r="M35" s="241"/>
      <c r="N35" s="454"/>
      <c r="O35" s="446"/>
      <c r="P35" s="454"/>
      <c r="Q35" s="455"/>
      <c r="R35" s="456"/>
      <c r="S35" s="457"/>
    </row>
    <row r="36" spans="1:19" s="48" customFormat="1" ht="9" customHeight="1">
      <c r="A36" s="257"/>
      <c r="B36" s="466"/>
      <c r="C36" s="466"/>
      <c r="D36" s="474"/>
      <c r="E36" s="464"/>
      <c r="F36" s="454"/>
      <c r="G36" s="457"/>
      <c r="H36" s="454"/>
      <c r="I36" s="448"/>
      <c r="J36" s="454"/>
      <c r="K36" s="446"/>
      <c r="L36" s="206"/>
      <c r="M36" s="247"/>
      <c r="N36" s="454"/>
      <c r="O36" s="446"/>
      <c r="P36" s="454"/>
      <c r="Q36" s="455"/>
      <c r="R36" s="456"/>
      <c r="S36" s="457"/>
    </row>
    <row r="37" spans="1:19" s="48" customFormat="1" ht="9" customHeight="1">
      <c r="A37" s="257"/>
      <c r="B37" s="468"/>
      <c r="C37" s="468"/>
      <c r="D37" s="474"/>
      <c r="E37" s="464"/>
      <c r="F37" s="463"/>
      <c r="G37" s="469"/>
      <c r="H37" s="463"/>
      <c r="I37" s="465"/>
      <c r="J37" s="454"/>
      <c r="K37" s="446"/>
      <c r="L37" s="139"/>
      <c r="M37" s="140"/>
      <c r="N37" s="446"/>
      <c r="O37" s="449"/>
      <c r="P37" s="458">
        <f>UPPER(IF(OR(O38="a",O38="as"),N21,IF(OR(O38="b",O38="bs"),N53,)))</f>
      </c>
      <c r="Q37" s="459"/>
      <c r="R37" s="456"/>
      <c r="S37" s="457"/>
    </row>
    <row r="38" spans="1:19" s="48" customFormat="1" ht="9" customHeight="1">
      <c r="A38" s="257"/>
      <c r="B38" s="146"/>
      <c r="C38" s="146"/>
      <c r="D38" s="474"/>
      <c r="E38" s="441"/>
      <c r="F38" s="135"/>
      <c r="G38" s="82"/>
      <c r="H38" s="135"/>
      <c r="I38" s="248"/>
      <c r="J38" s="139"/>
      <c r="K38" s="140"/>
      <c r="L38" s="139"/>
      <c r="M38" s="140"/>
      <c r="N38" s="460"/>
      <c r="O38" s="450"/>
      <c r="P38" s="458">
        <f>UPPER(IF(OR(O38="a",O38="as"),N22,IF(OR(O38="b",O38="bs"),N54,)))</f>
      </c>
      <c r="Q38" s="459"/>
      <c r="R38" s="456"/>
      <c r="S38" s="457"/>
    </row>
    <row r="39" spans="1:19" s="48" customFormat="1" ht="9" customHeight="1">
      <c r="A39" s="257"/>
      <c r="B39" s="463">
        <f>IF($D39="","",VLOOKUP($D39,'Подг пар'!$A$7:$V$23,20))</f>
      </c>
      <c r="C39" s="463">
        <f>IF($D39="","",VLOOKUP($D39,'Подг пар'!$A$7:$V$23,21))</f>
      </c>
      <c r="D39" s="474"/>
      <c r="E39" s="464"/>
      <c r="F39" s="454"/>
      <c r="G39" s="457"/>
      <c r="H39" s="454"/>
      <c r="I39" s="465"/>
      <c r="J39" s="454"/>
      <c r="K39" s="446"/>
      <c r="L39" s="454"/>
      <c r="M39" s="446"/>
      <c r="N39" s="454"/>
      <c r="O39" s="446"/>
      <c r="P39" s="453"/>
      <c r="Q39" s="455"/>
      <c r="R39" s="456"/>
      <c r="S39" s="457"/>
    </row>
    <row r="40" spans="1:19" s="48" customFormat="1" ht="9" customHeight="1">
      <c r="A40" s="257"/>
      <c r="B40" s="466"/>
      <c r="C40" s="466"/>
      <c r="D40" s="474"/>
      <c r="E40" s="464"/>
      <c r="F40" s="454"/>
      <c r="G40" s="457"/>
      <c r="H40" s="454"/>
      <c r="I40" s="448"/>
      <c r="J40" s="467"/>
      <c r="K40" s="446"/>
      <c r="L40" s="454"/>
      <c r="M40" s="446"/>
      <c r="N40" s="454"/>
      <c r="O40" s="446"/>
      <c r="P40" s="461"/>
      <c r="Q40" s="462"/>
      <c r="R40" s="456"/>
      <c r="S40" s="457"/>
    </row>
    <row r="41" spans="1:19" s="48" customFormat="1" ht="9" customHeight="1">
      <c r="A41" s="257"/>
      <c r="B41" s="468"/>
      <c r="C41" s="468"/>
      <c r="D41" s="474"/>
      <c r="E41" s="464"/>
      <c r="F41" s="463"/>
      <c r="G41" s="469"/>
      <c r="H41" s="463"/>
      <c r="I41" s="449"/>
      <c r="J41" s="458"/>
      <c r="K41" s="447"/>
      <c r="L41" s="454"/>
      <c r="M41" s="446"/>
      <c r="N41" s="454"/>
      <c r="O41" s="446"/>
      <c r="P41" s="454"/>
      <c r="Q41" s="455"/>
      <c r="R41" s="456"/>
      <c r="S41" s="457"/>
    </row>
    <row r="42" spans="1:19" s="48" customFormat="1" ht="9" customHeight="1">
      <c r="A42" s="257"/>
      <c r="B42" s="468"/>
      <c r="C42" s="468"/>
      <c r="D42" s="474"/>
      <c r="E42" s="464"/>
      <c r="F42" s="463"/>
      <c r="G42" s="469"/>
      <c r="H42" s="460"/>
      <c r="I42" s="450"/>
      <c r="J42" s="458"/>
      <c r="K42" s="448"/>
      <c r="L42" s="454"/>
      <c r="M42" s="446"/>
      <c r="N42" s="454"/>
      <c r="O42" s="446"/>
      <c r="P42" s="454"/>
      <c r="Q42" s="455"/>
      <c r="R42" s="456"/>
      <c r="S42" s="457"/>
    </row>
    <row r="43" spans="1:19" s="48" customFormat="1" ht="9" customHeight="1">
      <c r="A43" s="257"/>
      <c r="B43" s="463">
        <f>IF($D43="","",VLOOKUP($D43,'Подг пар'!$A$7:$V$23,20))</f>
      </c>
      <c r="C43" s="463">
        <f>IF($D43="","",VLOOKUP($D43,'Подг пар'!$A$7:$V$23,21))</f>
      </c>
      <c r="D43" s="474"/>
      <c r="E43" s="464"/>
      <c r="F43" s="454"/>
      <c r="G43" s="457"/>
      <c r="H43" s="454"/>
      <c r="I43" s="465"/>
      <c r="J43" s="454"/>
      <c r="K43" s="446"/>
      <c r="L43" s="453"/>
      <c r="M43" s="447"/>
      <c r="N43" s="454"/>
      <c r="O43" s="446"/>
      <c r="P43" s="454"/>
      <c r="Q43" s="455"/>
      <c r="R43" s="456"/>
      <c r="S43" s="457"/>
    </row>
    <row r="44" spans="1:19" s="48" customFormat="1" ht="9" customHeight="1">
      <c r="A44" s="257"/>
      <c r="B44" s="466"/>
      <c r="C44" s="466"/>
      <c r="D44" s="474"/>
      <c r="E44" s="464"/>
      <c r="F44" s="454"/>
      <c r="G44" s="457"/>
      <c r="H44" s="454"/>
      <c r="I44" s="448"/>
      <c r="J44" s="454"/>
      <c r="K44" s="446"/>
      <c r="L44" s="461"/>
      <c r="M44" s="448"/>
      <c r="N44" s="454"/>
      <c r="O44" s="446"/>
      <c r="P44" s="454"/>
      <c r="Q44" s="455"/>
      <c r="R44" s="456"/>
      <c r="S44" s="457"/>
    </row>
    <row r="45" spans="1:19" s="48" customFormat="1" ht="9" customHeight="1">
      <c r="A45" s="257"/>
      <c r="B45" s="468"/>
      <c r="C45" s="468"/>
      <c r="D45" s="474"/>
      <c r="E45" s="464"/>
      <c r="F45" s="463"/>
      <c r="G45" s="469"/>
      <c r="H45" s="463"/>
      <c r="I45" s="465"/>
      <c r="J45" s="454"/>
      <c r="K45" s="449"/>
      <c r="L45" s="458"/>
      <c r="M45" s="446"/>
      <c r="N45" s="454"/>
      <c r="O45" s="446"/>
      <c r="P45" s="454"/>
      <c r="Q45" s="455"/>
      <c r="R45" s="456"/>
      <c r="S45" s="457"/>
    </row>
    <row r="46" spans="1:19" s="48" customFormat="1" ht="9" customHeight="1">
      <c r="A46" s="257"/>
      <c r="B46" s="468"/>
      <c r="C46" s="468"/>
      <c r="D46" s="474"/>
      <c r="E46" s="464"/>
      <c r="F46" s="463"/>
      <c r="G46" s="469"/>
      <c r="H46" s="463"/>
      <c r="I46" s="465"/>
      <c r="J46" s="460"/>
      <c r="K46" s="450"/>
      <c r="L46" s="458"/>
      <c r="M46" s="448"/>
      <c r="N46" s="454"/>
      <c r="O46" s="446"/>
      <c r="P46" s="454"/>
      <c r="Q46" s="455"/>
      <c r="R46" s="456"/>
      <c r="S46" s="457"/>
    </row>
    <row r="47" spans="1:19" s="48" customFormat="1" ht="9" customHeight="1">
      <c r="A47" s="257"/>
      <c r="B47" s="463">
        <f>IF($D47="","",VLOOKUP($D47,'Подг пар'!$A$7:$V$23,20))</f>
      </c>
      <c r="C47" s="463">
        <f>IF($D47="","",VLOOKUP($D47,'Подг пар'!$A$7:$V$23,21))</f>
      </c>
      <c r="D47" s="474"/>
      <c r="E47" s="464"/>
      <c r="F47" s="454"/>
      <c r="G47" s="457"/>
      <c r="H47" s="454"/>
      <c r="I47" s="465"/>
      <c r="J47" s="454"/>
      <c r="K47" s="446"/>
      <c r="L47" s="454"/>
      <c r="M47" s="446"/>
      <c r="N47" s="453"/>
      <c r="O47" s="446"/>
      <c r="P47" s="454"/>
      <c r="Q47" s="455"/>
      <c r="R47" s="456"/>
      <c r="S47" s="457"/>
    </row>
    <row r="48" spans="1:19" s="48" customFormat="1" ht="9" customHeight="1">
      <c r="A48" s="257"/>
      <c r="B48" s="466"/>
      <c r="C48" s="466"/>
      <c r="D48" s="474"/>
      <c r="E48" s="464"/>
      <c r="F48" s="454"/>
      <c r="G48" s="457"/>
      <c r="H48" s="454"/>
      <c r="I48" s="448"/>
      <c r="J48" s="467"/>
      <c r="K48" s="446"/>
      <c r="L48" s="454"/>
      <c r="M48" s="446"/>
      <c r="N48" s="454"/>
      <c r="O48" s="446"/>
      <c r="P48" s="454"/>
      <c r="Q48" s="455"/>
      <c r="R48" s="456"/>
      <c r="S48" s="457"/>
    </row>
    <row r="49" spans="1:19" s="48" customFormat="1" ht="9" customHeight="1">
      <c r="A49" s="257"/>
      <c r="B49" s="468"/>
      <c r="C49" s="468"/>
      <c r="D49" s="474"/>
      <c r="E49" s="464"/>
      <c r="F49" s="463"/>
      <c r="G49" s="469"/>
      <c r="H49" s="463"/>
      <c r="I49" s="449"/>
      <c r="J49" s="458"/>
      <c r="K49" s="447"/>
      <c r="L49" s="454"/>
      <c r="M49" s="446"/>
      <c r="N49" s="454"/>
      <c r="O49" s="446"/>
      <c r="P49" s="454"/>
      <c r="Q49" s="455"/>
      <c r="R49" s="456"/>
      <c r="S49" s="457"/>
    </row>
    <row r="50" spans="1:19" s="48" customFormat="1" ht="9" customHeight="1">
      <c r="A50" s="257"/>
      <c r="B50" s="468"/>
      <c r="C50" s="468"/>
      <c r="D50" s="474"/>
      <c r="E50" s="464"/>
      <c r="F50" s="463"/>
      <c r="G50" s="469"/>
      <c r="H50" s="460"/>
      <c r="I50" s="450"/>
      <c r="J50" s="458"/>
      <c r="K50" s="448"/>
      <c r="L50" s="454"/>
      <c r="M50" s="446"/>
      <c r="N50" s="454"/>
      <c r="O50" s="446"/>
      <c r="P50" s="454"/>
      <c r="Q50" s="455"/>
      <c r="R50" s="456"/>
      <c r="S50" s="457"/>
    </row>
    <row r="51" spans="1:19" s="48" customFormat="1" ht="9" customHeight="1">
      <c r="A51" s="257"/>
      <c r="B51" s="463">
        <f>IF($D51="","",VLOOKUP($D51,'Подг пар'!$A$7:$V$23,20))</f>
      </c>
      <c r="C51" s="463">
        <f>IF($D51="","",VLOOKUP($D51,'Подг пар'!$A$7:$V$23,21))</f>
      </c>
      <c r="D51" s="474"/>
      <c r="E51" s="464"/>
      <c r="F51" s="467"/>
      <c r="G51" s="470"/>
      <c r="H51" s="467"/>
      <c r="I51" s="465"/>
      <c r="J51" s="454"/>
      <c r="K51" s="446"/>
      <c r="L51" s="453"/>
      <c r="M51" s="447"/>
      <c r="N51" s="454"/>
      <c r="O51" s="446"/>
      <c r="P51" s="454"/>
      <c r="Q51" s="455"/>
      <c r="R51" s="456"/>
      <c r="S51" s="457"/>
    </row>
    <row r="52" spans="1:19" s="48" customFormat="1" ht="9" customHeight="1">
      <c r="A52" s="257"/>
      <c r="B52" s="466"/>
      <c r="C52" s="466"/>
      <c r="D52" s="474"/>
      <c r="E52" s="464"/>
      <c r="F52" s="467"/>
      <c r="G52" s="470"/>
      <c r="H52" s="467"/>
      <c r="I52" s="448"/>
      <c r="J52" s="454"/>
      <c r="K52" s="446"/>
      <c r="L52" s="461"/>
      <c r="M52" s="448"/>
      <c r="N52" s="454"/>
      <c r="O52" s="446"/>
      <c r="P52" s="454"/>
      <c r="Q52" s="455"/>
      <c r="R52" s="456"/>
      <c r="S52" s="457"/>
    </row>
    <row r="53" spans="1:19" s="48" customFormat="1" ht="9" customHeight="1">
      <c r="A53" s="257"/>
      <c r="B53" s="468"/>
      <c r="C53" s="468"/>
      <c r="D53" s="474"/>
      <c r="E53" s="464"/>
      <c r="F53" s="463"/>
      <c r="G53" s="469"/>
      <c r="H53" s="463"/>
      <c r="I53" s="465"/>
      <c r="J53" s="454"/>
      <c r="K53" s="446"/>
      <c r="L53" s="454"/>
      <c r="M53" s="449"/>
      <c r="N53" s="458"/>
      <c r="O53" s="446"/>
      <c r="P53" s="454"/>
      <c r="Q53" s="455"/>
      <c r="R53" s="456"/>
      <c r="S53" s="457"/>
    </row>
    <row r="54" spans="1:19" s="48" customFormat="1" ht="9" customHeight="1">
      <c r="A54" s="257"/>
      <c r="B54" s="468"/>
      <c r="C54" s="468"/>
      <c r="D54" s="474"/>
      <c r="E54" s="464"/>
      <c r="F54" s="463"/>
      <c r="G54" s="469"/>
      <c r="H54" s="463"/>
      <c r="I54" s="465"/>
      <c r="J54" s="454"/>
      <c r="K54" s="446"/>
      <c r="L54" s="460"/>
      <c r="M54" s="450"/>
      <c r="N54" s="458"/>
      <c r="O54" s="448"/>
      <c r="P54" s="454"/>
      <c r="Q54" s="455"/>
      <c r="R54" s="456"/>
      <c r="S54" s="457"/>
    </row>
    <row r="55" spans="1:19" s="48" customFormat="1" ht="9" customHeight="1">
      <c r="A55" s="257"/>
      <c r="B55" s="463">
        <f>IF($D55="","",VLOOKUP($D55,'Подг пар'!$A$7:$V$23,20))</f>
      </c>
      <c r="C55" s="463">
        <f>IF($D55="","",VLOOKUP($D55,'Подг пар'!$A$7:$V$23,21))</f>
      </c>
      <c r="D55" s="474"/>
      <c r="E55" s="464"/>
      <c r="F55" s="454"/>
      <c r="G55" s="457"/>
      <c r="H55" s="454"/>
      <c r="I55" s="465"/>
      <c r="J55" s="454"/>
      <c r="K55" s="446"/>
      <c r="L55" s="454"/>
      <c r="M55" s="446"/>
      <c r="N55" s="454"/>
      <c r="O55" s="446"/>
      <c r="P55" s="454"/>
      <c r="Q55" s="455"/>
      <c r="R55" s="456"/>
      <c r="S55" s="457"/>
    </row>
    <row r="56" spans="1:19" s="48" customFormat="1" ht="9" customHeight="1">
      <c r="A56" s="257"/>
      <c r="B56" s="466"/>
      <c r="C56" s="466"/>
      <c r="D56" s="474"/>
      <c r="E56" s="464"/>
      <c r="F56" s="454"/>
      <c r="G56" s="457"/>
      <c r="H56" s="454"/>
      <c r="I56" s="448"/>
      <c r="J56" s="467"/>
      <c r="K56" s="446"/>
      <c r="L56" s="454"/>
      <c r="M56" s="446"/>
      <c r="N56" s="454"/>
      <c r="O56" s="446"/>
      <c r="P56" s="454"/>
      <c r="Q56" s="455"/>
      <c r="R56" s="456"/>
      <c r="S56" s="457"/>
    </row>
    <row r="57" spans="1:19" s="48" customFormat="1" ht="9" customHeight="1">
      <c r="A57" s="257"/>
      <c r="B57" s="468"/>
      <c r="C57" s="468"/>
      <c r="D57" s="474"/>
      <c r="E57" s="464"/>
      <c r="F57" s="463"/>
      <c r="G57" s="469"/>
      <c r="H57" s="463"/>
      <c r="I57" s="449"/>
      <c r="J57" s="458"/>
      <c r="K57" s="447"/>
      <c r="L57" s="454"/>
      <c r="M57" s="446"/>
      <c r="N57" s="454"/>
      <c r="O57" s="446"/>
      <c r="P57" s="454"/>
      <c r="Q57" s="455"/>
      <c r="R57" s="456"/>
      <c r="S57" s="457"/>
    </row>
    <row r="58" spans="1:19" s="48" customFormat="1" ht="9" customHeight="1">
      <c r="A58" s="257"/>
      <c r="B58" s="468"/>
      <c r="C58" s="468"/>
      <c r="D58" s="474"/>
      <c r="E58" s="464"/>
      <c r="F58" s="463"/>
      <c r="G58" s="469"/>
      <c r="H58" s="460"/>
      <c r="I58" s="450"/>
      <c r="J58" s="458"/>
      <c r="K58" s="448"/>
      <c r="L58" s="454"/>
      <c r="M58" s="446"/>
      <c r="N58" s="454"/>
      <c r="O58" s="446"/>
      <c r="P58" s="454"/>
      <c r="Q58" s="455"/>
      <c r="R58" s="456"/>
      <c r="S58" s="457"/>
    </row>
    <row r="59" spans="1:19" s="48" customFormat="1" ht="9" customHeight="1">
      <c r="A59" s="257"/>
      <c r="B59" s="463">
        <f>IF($D59="","",VLOOKUP($D59,'Подг пар'!$A$7:$V$23,20))</f>
      </c>
      <c r="C59" s="463">
        <f>IF($D59="","",VLOOKUP($D59,'Подг пар'!$A$7:$V$23,21))</f>
      </c>
      <c r="D59" s="474"/>
      <c r="E59" s="464"/>
      <c r="F59" s="454"/>
      <c r="G59" s="457"/>
      <c r="H59" s="454"/>
      <c r="I59" s="465"/>
      <c r="J59" s="454"/>
      <c r="K59" s="446"/>
      <c r="L59" s="453"/>
      <c r="M59" s="447"/>
      <c r="N59" s="454"/>
      <c r="O59" s="446"/>
      <c r="P59" s="454"/>
      <c r="Q59" s="455"/>
      <c r="R59" s="456"/>
      <c r="S59" s="457"/>
    </row>
    <row r="60" spans="1:19" s="48" customFormat="1" ht="9" customHeight="1">
      <c r="A60" s="257"/>
      <c r="B60" s="466"/>
      <c r="C60" s="466"/>
      <c r="D60" s="474"/>
      <c r="E60" s="464"/>
      <c r="F60" s="454"/>
      <c r="G60" s="457"/>
      <c r="H60" s="454"/>
      <c r="I60" s="448"/>
      <c r="J60" s="454"/>
      <c r="K60" s="446"/>
      <c r="L60" s="461"/>
      <c r="M60" s="448"/>
      <c r="N60" s="454"/>
      <c r="O60" s="446"/>
      <c r="P60" s="454"/>
      <c r="Q60" s="455"/>
      <c r="R60" s="456"/>
      <c r="S60" s="457"/>
    </row>
    <row r="61" spans="1:19" s="48" customFormat="1" ht="9" customHeight="1">
      <c r="A61" s="257"/>
      <c r="B61" s="468"/>
      <c r="C61" s="468"/>
      <c r="D61" s="474"/>
      <c r="E61" s="464"/>
      <c r="F61" s="463"/>
      <c r="G61" s="469"/>
      <c r="H61" s="463"/>
      <c r="I61" s="465"/>
      <c r="J61" s="454"/>
      <c r="K61" s="449"/>
      <c r="L61" s="458"/>
      <c r="M61" s="446"/>
      <c r="N61" s="454"/>
      <c r="O61" s="446"/>
      <c r="P61" s="454"/>
      <c r="Q61" s="455"/>
      <c r="R61" s="456"/>
      <c r="S61" s="457"/>
    </row>
    <row r="62" spans="1:19" s="48" customFormat="1" ht="9" customHeight="1">
      <c r="A62" s="257"/>
      <c r="B62" s="468"/>
      <c r="C62" s="468"/>
      <c r="D62" s="474"/>
      <c r="E62" s="464"/>
      <c r="F62" s="463"/>
      <c r="G62" s="469"/>
      <c r="H62" s="463"/>
      <c r="I62" s="465"/>
      <c r="J62" s="460"/>
      <c r="K62" s="450"/>
      <c r="L62" s="458"/>
      <c r="M62" s="448"/>
      <c r="N62" s="454"/>
      <c r="O62" s="446"/>
      <c r="P62" s="454"/>
      <c r="Q62" s="455"/>
      <c r="R62" s="456"/>
      <c r="S62" s="457"/>
    </row>
    <row r="63" spans="1:19" s="48" customFormat="1" ht="9" customHeight="1">
      <c r="A63" s="257"/>
      <c r="B63" s="463">
        <f>IF($D63="","",VLOOKUP($D63,'Подг пар'!$A$7:$V$23,20))</f>
      </c>
      <c r="C63" s="463">
        <f>IF($D63="","",VLOOKUP($D63,'Подг пар'!$A$7:$V$23,21))</f>
      </c>
      <c r="D63" s="474"/>
      <c r="E63" s="464"/>
      <c r="F63" s="454"/>
      <c r="G63" s="457"/>
      <c r="H63" s="454"/>
      <c r="I63" s="465"/>
      <c r="J63" s="454"/>
      <c r="K63" s="446"/>
      <c r="L63" s="454"/>
      <c r="M63" s="446"/>
      <c r="N63" s="453"/>
      <c r="O63" s="446"/>
      <c r="P63" s="454"/>
      <c r="Q63" s="455"/>
      <c r="R63" s="456"/>
      <c r="S63" s="457"/>
    </row>
    <row r="64" spans="1:19" s="48" customFormat="1" ht="9" customHeight="1">
      <c r="A64" s="257"/>
      <c r="B64" s="466"/>
      <c r="C64" s="466"/>
      <c r="D64" s="474"/>
      <c r="E64" s="464"/>
      <c r="F64" s="454"/>
      <c r="G64" s="457"/>
      <c r="H64" s="454"/>
      <c r="I64" s="448"/>
      <c r="J64" s="467"/>
      <c r="K64" s="446"/>
      <c r="L64" s="454"/>
      <c r="M64" s="446"/>
      <c r="N64" s="454"/>
      <c r="O64" s="446"/>
      <c r="P64" s="454"/>
      <c r="Q64" s="455"/>
      <c r="R64" s="456"/>
      <c r="S64" s="457"/>
    </row>
    <row r="65" spans="1:18" s="48" customFormat="1" ht="9" customHeight="1">
      <c r="A65" s="257"/>
      <c r="B65" s="468"/>
      <c r="C65" s="468"/>
      <c r="D65" s="474"/>
      <c r="E65" s="464"/>
      <c r="F65" s="471"/>
      <c r="G65" s="472"/>
      <c r="H65" s="471"/>
      <c r="I65" s="449"/>
      <c r="J65" s="458"/>
      <c r="K65" s="447"/>
      <c r="L65" s="454"/>
      <c r="M65" s="446"/>
      <c r="N65" s="454"/>
      <c r="O65" s="446"/>
      <c r="P65" s="454"/>
      <c r="Q65" s="455"/>
      <c r="R65" s="144"/>
    </row>
    <row r="66" spans="1:18" s="48" customFormat="1" ht="9" customHeight="1">
      <c r="A66" s="257"/>
      <c r="B66" s="468"/>
      <c r="C66" s="468"/>
      <c r="D66" s="474"/>
      <c r="E66" s="464"/>
      <c r="F66" s="454"/>
      <c r="G66" s="469"/>
      <c r="H66" s="460"/>
      <c r="I66" s="450"/>
      <c r="J66" s="458"/>
      <c r="K66" s="448"/>
      <c r="L66" s="454"/>
      <c r="M66" s="446"/>
      <c r="N66" s="454"/>
      <c r="O66" s="446"/>
      <c r="P66" s="454"/>
      <c r="Q66" s="455"/>
      <c r="R66" s="144"/>
    </row>
    <row r="67" spans="1:18" s="48" customFormat="1" ht="9" customHeight="1">
      <c r="A67" s="257"/>
      <c r="B67" s="463">
        <f>IF($D67="","",VLOOKUP($D67,'Подг пар'!$A$7:$V$23,20))</f>
      </c>
      <c r="C67" s="463">
        <f>IF($D67="","",VLOOKUP($D67,'Подг пар'!$A$7:$V$23,21))</f>
      </c>
      <c r="D67" s="474"/>
      <c r="E67" s="464"/>
      <c r="F67" s="467"/>
      <c r="G67" s="470"/>
      <c r="H67" s="467"/>
      <c r="I67" s="465"/>
      <c r="J67" s="454"/>
      <c r="K67" s="446"/>
      <c r="L67" s="453"/>
      <c r="M67" s="447"/>
      <c r="N67" s="454"/>
      <c r="O67" s="446"/>
      <c r="P67" s="454"/>
      <c r="Q67" s="455"/>
      <c r="R67" s="144"/>
    </row>
    <row r="68" spans="1:18" s="48" customFormat="1" ht="9" customHeight="1">
      <c r="A68" s="257"/>
      <c r="B68" s="466"/>
      <c r="C68" s="466"/>
      <c r="D68" s="474"/>
      <c r="E68" s="464"/>
      <c r="F68" s="467"/>
      <c r="G68" s="470"/>
      <c r="H68" s="467"/>
      <c r="I68" s="448"/>
      <c r="J68" s="454"/>
      <c r="K68" s="446"/>
      <c r="L68" s="461"/>
      <c r="M68" s="448"/>
      <c r="N68" s="454"/>
      <c r="O68" s="446"/>
      <c r="P68" s="454"/>
      <c r="Q68" s="455"/>
      <c r="R68" s="144"/>
    </row>
    <row r="69" spans="1:18" s="48" customFormat="1" ht="9" customHeight="1">
      <c r="A69" s="257"/>
      <c r="B69" s="473"/>
      <c r="C69" s="473"/>
      <c r="D69" s="474"/>
      <c r="E69" s="475"/>
      <c r="F69" s="475"/>
      <c r="G69" s="476"/>
      <c r="H69" s="475"/>
      <c r="I69" s="477"/>
      <c r="J69" s="478"/>
      <c r="K69" s="479"/>
      <c r="L69" s="478"/>
      <c r="M69" s="479"/>
      <c r="N69" s="478"/>
      <c r="O69" s="479"/>
      <c r="P69" s="478"/>
      <c r="Q69" s="479"/>
      <c r="R69" s="144"/>
    </row>
    <row r="70" spans="1:18" s="2" customFormat="1" ht="6" customHeight="1">
      <c r="A70" s="257"/>
      <c r="B70" s="473"/>
      <c r="C70" s="473"/>
      <c r="D70" s="474"/>
      <c r="E70" s="475"/>
      <c r="F70" s="475"/>
      <c r="G70" s="476"/>
      <c r="H70" s="475"/>
      <c r="I70" s="477"/>
      <c r="J70" s="478"/>
      <c r="K70" s="479"/>
      <c r="L70" s="478"/>
      <c r="M70" s="479"/>
      <c r="N70" s="478"/>
      <c r="O70" s="479"/>
      <c r="P70" s="478"/>
      <c r="Q70" s="479"/>
      <c r="R70" s="144"/>
    </row>
    <row r="71" spans="1:18" s="18" customFormat="1" ht="10.5" customHeight="1">
      <c r="A71" s="257"/>
      <c r="B71" s="473"/>
      <c r="C71" s="473"/>
      <c r="D71" s="474"/>
      <c r="E71" s="475"/>
      <c r="F71" s="475"/>
      <c r="G71" s="476"/>
      <c r="H71" s="475"/>
      <c r="I71" s="477"/>
      <c r="J71" s="478"/>
      <c r="K71" s="479"/>
      <c r="L71" s="478"/>
      <c r="M71" s="479"/>
      <c r="N71" s="478"/>
      <c r="O71" s="479"/>
      <c r="P71" s="478"/>
      <c r="Q71" s="479"/>
      <c r="R71" s="144"/>
    </row>
    <row r="72" spans="1:18" s="18" customFormat="1" ht="9" customHeight="1">
      <c r="A72" s="257"/>
      <c r="B72" s="473"/>
      <c r="C72" s="473"/>
      <c r="D72" s="474"/>
      <c r="E72" s="475"/>
      <c r="F72" s="475"/>
      <c r="G72" s="476"/>
      <c r="H72" s="475"/>
      <c r="I72" s="477"/>
      <c r="J72" s="478"/>
      <c r="K72" s="479"/>
      <c r="L72" s="478"/>
      <c r="M72" s="479"/>
      <c r="N72" s="478"/>
      <c r="O72" s="479"/>
      <c r="P72" s="478"/>
      <c r="Q72" s="479"/>
      <c r="R72" s="144"/>
    </row>
    <row r="73" spans="1:18" s="18" customFormat="1" ht="9" customHeight="1">
      <c r="A73" s="257"/>
      <c r="B73" s="473"/>
      <c r="C73" s="473"/>
      <c r="D73" s="474"/>
      <c r="E73" s="475"/>
      <c r="F73" s="475"/>
      <c r="G73" s="476"/>
      <c r="H73" s="475"/>
      <c r="I73" s="477"/>
      <c r="J73" s="478"/>
      <c r="K73" s="479"/>
      <c r="L73" s="478"/>
      <c r="M73" s="479"/>
      <c r="N73" s="478"/>
      <c r="O73" s="479"/>
      <c r="P73" s="478"/>
      <c r="Q73" s="479"/>
      <c r="R73" s="144"/>
    </row>
    <row r="74" spans="1:18" s="18" customFormat="1" ht="9" customHeight="1">
      <c r="A74" s="257"/>
      <c r="B74" s="473"/>
      <c r="C74" s="473"/>
      <c r="D74" s="474"/>
      <c r="E74" s="475"/>
      <c r="F74" s="475"/>
      <c r="G74" s="476"/>
      <c r="H74" s="475"/>
      <c r="I74" s="477"/>
      <c r="J74" s="478"/>
      <c r="K74" s="479"/>
      <c r="L74" s="478"/>
      <c r="M74" s="479"/>
      <c r="N74" s="478"/>
      <c r="O74" s="479"/>
      <c r="P74" s="478"/>
      <c r="Q74" s="479"/>
      <c r="R74" s="144"/>
    </row>
    <row r="75" spans="1:18" s="18" customFormat="1" ht="9" customHeight="1">
      <c r="A75" s="257"/>
      <c r="B75" s="473"/>
      <c r="C75" s="473"/>
      <c r="D75" s="474"/>
      <c r="E75" s="475"/>
      <c r="F75" s="475"/>
      <c r="G75" s="476"/>
      <c r="H75" s="475"/>
      <c r="I75" s="477"/>
      <c r="J75" s="478"/>
      <c r="K75" s="479"/>
      <c r="L75" s="478"/>
      <c r="M75" s="479"/>
      <c r="N75" s="478"/>
      <c r="O75" s="479"/>
      <c r="P75" s="478"/>
      <c r="Q75" s="479"/>
      <c r="R75" s="144"/>
    </row>
    <row r="76" spans="1:18" s="18" customFormat="1" ht="9" customHeight="1">
      <c r="A76" s="257"/>
      <c r="B76" s="473"/>
      <c r="C76" s="473"/>
      <c r="D76" s="474"/>
      <c r="E76" s="475"/>
      <c r="F76" s="475"/>
      <c r="G76" s="476"/>
      <c r="H76" s="475"/>
      <c r="I76" s="477"/>
      <c r="J76" s="478"/>
      <c r="K76" s="479"/>
      <c r="L76" s="478"/>
      <c r="M76" s="479"/>
      <c r="N76" s="478"/>
      <c r="O76" s="479"/>
      <c r="P76" s="478"/>
      <c r="Q76" s="479"/>
      <c r="R76" s="144"/>
    </row>
    <row r="77" spans="1:18" s="18" customFormat="1" ht="9" customHeight="1">
      <c r="A77" s="257"/>
      <c r="B77" s="473"/>
      <c r="C77" s="473"/>
      <c r="D77" s="474"/>
      <c r="E77" s="475"/>
      <c r="F77" s="475"/>
      <c r="G77" s="476"/>
      <c r="H77" s="475"/>
      <c r="I77" s="477"/>
      <c r="J77" s="478"/>
      <c r="K77" s="479"/>
      <c r="L77" s="478"/>
      <c r="M77" s="479"/>
      <c r="N77" s="478"/>
      <c r="O77" s="479"/>
      <c r="P77" s="478"/>
      <c r="Q77" s="479"/>
      <c r="R77" s="144"/>
    </row>
    <row r="78" spans="1:18" s="18" customFormat="1" ht="9" customHeight="1">
      <c r="A78" s="257"/>
      <c r="B78" s="473"/>
      <c r="C78" s="473"/>
      <c r="D78" s="474"/>
      <c r="E78" s="475"/>
      <c r="F78" s="475"/>
      <c r="G78" s="476"/>
      <c r="H78" s="475"/>
      <c r="I78" s="477"/>
      <c r="J78" s="478"/>
      <c r="K78" s="479"/>
      <c r="L78" s="478"/>
      <c r="M78" s="479"/>
      <c r="N78" s="478"/>
      <c r="O78" s="479"/>
      <c r="P78" s="478"/>
      <c r="Q78" s="479"/>
      <c r="R78" s="144"/>
    </row>
    <row r="79" spans="1:18" s="18" customFormat="1" ht="9" customHeight="1">
      <c r="A79" s="257"/>
      <c r="B79" s="473"/>
      <c r="C79" s="473"/>
      <c r="D79" s="474"/>
      <c r="E79" s="475"/>
      <c r="F79" s="475"/>
      <c r="G79" s="476"/>
      <c r="H79" s="475"/>
      <c r="I79" s="477"/>
      <c r="J79" s="478"/>
      <c r="K79" s="479"/>
      <c r="L79" s="478"/>
      <c r="M79" s="479"/>
      <c r="N79" s="478"/>
      <c r="O79" s="479"/>
      <c r="P79" s="478"/>
      <c r="Q79" s="479"/>
      <c r="R79" s="144"/>
    </row>
    <row r="80" ht="15.75" customHeight="1"/>
    <row r="81" ht="9" customHeight="1"/>
  </sheetData>
  <sheetProtection/>
  <mergeCells count="1">
    <mergeCell ref="A4:C4"/>
  </mergeCells>
  <conditionalFormatting sqref="B7 B11 B15 B19 B23 B27 B31 B35 B39 B43 B47 B51 B55 B59 B63 B67">
    <cfRule type="cellIs" priority="1" dxfId="44" operator="equal" stopIfTrue="1">
      <formula>"DA"</formula>
    </cfRule>
  </conditionalFormatting>
  <conditionalFormatting sqref="H10 H58 H42 H50 H34 H26 H18 H66 J30 L22 N38 J62 J46 L54 J14">
    <cfRule type="expression" priority="2" dxfId="7" stopIfTrue="1">
      <formula>AND($N$1="CU",H10="Umpire")</formula>
    </cfRule>
    <cfRule type="expression" priority="3" dxfId="6" stopIfTrue="1">
      <formula>AND($N$1="CU",H10&lt;&gt;"Umpire",I10&lt;&gt;"")</formula>
    </cfRule>
    <cfRule type="expression" priority="4" dxfId="5" stopIfTrue="1">
      <formula>AND($N$1="CU",H10&lt;&gt;"Umpire")</formula>
    </cfRule>
  </conditionalFormatting>
  <conditionalFormatting sqref="L61 L29 L45 J25 N21 N53 P37 J9 J17 J65 J33 J41 J49 J57 L13">
    <cfRule type="expression" priority="5" dxfId="1" stopIfTrue="1">
      <formula>I10="as"</formula>
    </cfRule>
    <cfRule type="expression" priority="6" dxfId="1" stopIfTrue="1">
      <formula>I10="bs"</formula>
    </cfRule>
  </conditionalFormatting>
  <conditionalFormatting sqref="L62 L30 L46 J26 N22 N54 P38 J10 J18 J66 J34 J42 J50 J58 L14">
    <cfRule type="expression" priority="7" dxfId="1" stopIfTrue="1">
      <formula>I10="as"</formula>
    </cfRule>
    <cfRule type="expression" priority="8" dxfId="1" stopIfTrue="1">
      <formula>I10="bs"</formula>
    </cfRule>
  </conditionalFormatting>
  <conditionalFormatting sqref="I10 I18 I26 I34 I42 I50 I58 I66 K62 K46 K30 K14 M22 M54 O38">
    <cfRule type="expression" priority="9" dxfId="0" stopIfTrue="1">
      <formula>$N$1="CU"</formula>
    </cfRule>
  </conditionalFormatting>
  <conditionalFormatting sqref="E7 E11 E63 E67 E19 E23 E31 E35 E39 E43 E47 E51 E55 E59 E15 E27">
    <cfRule type="cellIs" priority="10" dxfId="35" operator="equal" stopIfTrue="1">
      <formula>"Bye"</formula>
    </cfRule>
  </conditionalFormatting>
  <conditionalFormatting sqref="D7 D11 D15 D19 D23 D27">
    <cfRule type="cellIs" priority="11" dxfId="8" operator="lessThan" stopIfTrue="1">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fitToHeight="1" fitToWidth="1"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Sheet33">
    <pageSetUpPr fitToPage="1"/>
  </sheetPr>
  <dimension ref="A1:T79"/>
  <sheetViews>
    <sheetView showGridLines="0" showZeros="0" workbookViewId="0" topLeftCell="A1">
      <selection activeCell="S47" sqref="S47"/>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14" customWidth="1"/>
    <col min="10" max="10" width="10.7109375" style="0" customWidth="1"/>
    <col min="11" max="11" width="1.7109375" style="114" customWidth="1"/>
    <col min="12" max="12" width="10.7109375" style="0" customWidth="1"/>
    <col min="13" max="13" width="1.7109375" style="115" customWidth="1"/>
    <col min="14" max="14" width="10.7109375" style="0" customWidth="1"/>
    <col min="15" max="15" width="1.7109375" style="114" customWidth="1"/>
    <col min="16" max="16" width="10.7109375" style="0" customWidth="1"/>
    <col min="17" max="17" width="1.7109375" style="115" customWidth="1"/>
    <col min="19" max="19" width="8.7109375" style="0" customWidth="1"/>
    <col min="20" max="20" width="8.8515625" style="0" hidden="1" customWidth="1"/>
    <col min="21" max="21" width="5.7109375" style="0" customWidth="1"/>
  </cols>
  <sheetData>
    <row r="1" spans="1:17" s="116" customFormat="1" ht="21.75" customHeight="1">
      <c r="A1" s="74" t="str">
        <f>Подготовка!$A$6</f>
        <v>UFC OPEN 2007</v>
      </c>
      <c r="B1" s="118"/>
      <c r="I1" s="117"/>
      <c r="J1" s="226" t="s">
        <v>304</v>
      </c>
      <c r="K1" s="226"/>
      <c r="L1" s="227"/>
      <c r="M1" s="117"/>
      <c r="N1" s="117"/>
      <c r="O1" s="117"/>
      <c r="Q1" s="117"/>
    </row>
    <row r="2" spans="1:17" s="90" customFormat="1" ht="12.75">
      <c r="A2" s="77">
        <f>Подготовка!$A$8</f>
        <v>0</v>
      </c>
      <c r="B2" s="77"/>
      <c r="C2" s="77"/>
      <c r="D2" s="77"/>
      <c r="E2" s="77"/>
      <c r="F2" s="120"/>
      <c r="I2" s="115"/>
      <c r="J2" s="226"/>
      <c r="K2" s="226"/>
      <c r="L2" s="226"/>
      <c r="M2" s="115"/>
      <c r="O2" s="115"/>
      <c r="Q2" s="115"/>
    </row>
    <row r="3" spans="1:17" s="19" customFormat="1" ht="10.5" customHeight="1">
      <c r="A3" s="60" t="s">
        <v>66</v>
      </c>
      <c r="B3" s="60"/>
      <c r="C3" s="60"/>
      <c r="D3" s="60"/>
      <c r="E3" s="60"/>
      <c r="F3" s="60" t="s">
        <v>63</v>
      </c>
      <c r="G3" s="60"/>
      <c r="H3" s="60"/>
      <c r="I3" s="123"/>
      <c r="J3" s="60" t="s">
        <v>64</v>
      </c>
      <c r="K3" s="123"/>
      <c r="L3" s="60"/>
      <c r="M3" s="123"/>
      <c r="N3" s="60"/>
      <c r="O3" s="123"/>
      <c r="P3" s="60"/>
      <c r="Q3" s="61" t="s">
        <v>65</v>
      </c>
    </row>
    <row r="4" spans="1:17" s="38" customFormat="1" ht="11.25" customHeight="1" thickBot="1">
      <c r="A4" s="494" t="str">
        <f>Подготовка!$A$10</f>
        <v>6-8 июля 2007</v>
      </c>
      <c r="B4" s="494"/>
      <c r="C4" s="494"/>
      <c r="D4" s="124"/>
      <c r="E4" s="124"/>
      <c r="F4" s="125" t="str">
        <f>Подготовка!$C$10</f>
        <v>Селена, Черкассы</v>
      </c>
      <c r="G4" s="228"/>
      <c r="H4" s="124"/>
      <c r="I4" s="229"/>
      <c r="J4" s="127">
        <f>Подготовка!$D$10</f>
        <v>0</v>
      </c>
      <c r="K4" s="126"/>
      <c r="L4" s="85">
        <f>Подготовка!$A$12</f>
        <v>0</v>
      </c>
      <c r="M4" s="229"/>
      <c r="N4" s="124"/>
      <c r="O4" s="229"/>
      <c r="P4" s="124"/>
      <c r="Q4" s="69" t="str">
        <f>Подготовка!$E$10</f>
        <v>Евгений Зукин</v>
      </c>
    </row>
    <row r="5" spans="1:17" s="19" customFormat="1" ht="9.75">
      <c r="A5" s="230"/>
      <c r="B5" s="129" t="s">
        <v>76</v>
      </c>
      <c r="C5" s="129" t="s">
        <v>77</v>
      </c>
      <c r="D5" s="129" t="s">
        <v>78</v>
      </c>
      <c r="E5" s="130" t="s">
        <v>67</v>
      </c>
      <c r="F5" s="130" t="s">
        <v>68</v>
      </c>
      <c r="G5" s="130"/>
      <c r="H5" s="130" t="s">
        <v>79</v>
      </c>
      <c r="I5" s="130"/>
      <c r="J5" s="129" t="s">
        <v>80</v>
      </c>
      <c r="K5" s="231"/>
      <c r="L5" s="129" t="s">
        <v>83</v>
      </c>
      <c r="M5" s="131"/>
      <c r="N5" s="129" t="s">
        <v>81</v>
      </c>
      <c r="O5" s="231"/>
      <c r="P5" s="62" t="s">
        <v>112</v>
      </c>
      <c r="Q5" s="232"/>
    </row>
    <row r="6" spans="1:17" s="19" customFormat="1" ht="3.75" customHeight="1" thickBot="1">
      <c r="A6" s="233"/>
      <c r="B6" s="81"/>
      <c r="C6" s="81"/>
      <c r="D6" s="81"/>
      <c r="E6" s="22"/>
      <c r="F6" s="22"/>
      <c r="G6" s="82"/>
      <c r="H6" s="22"/>
      <c r="I6" s="107"/>
      <c r="J6" s="81"/>
      <c r="K6" s="107"/>
      <c r="L6" s="81"/>
      <c r="M6" s="107"/>
      <c r="N6" s="81"/>
      <c r="O6" s="107"/>
      <c r="P6" s="81"/>
      <c r="Q6" s="122"/>
    </row>
    <row r="7" spans="1:20" s="48" customFormat="1" ht="10.5" customHeight="1">
      <c r="A7" s="234">
        <v>1</v>
      </c>
      <c r="B7" s="136">
        <f>IF($D7="","",VLOOKUP($D7,'Подг пар'!$A$7:$V$23,20))</f>
      </c>
      <c r="C7" s="136">
        <f>IF($D7="","",VLOOKUP($D7,'Подг пар'!$A$7:$V$23,21))</f>
      </c>
      <c r="D7" s="137"/>
      <c r="E7" s="430"/>
      <c r="F7" s="138"/>
      <c r="G7" s="235"/>
      <c r="H7" s="138"/>
      <c r="I7" s="236"/>
      <c r="J7" s="139"/>
      <c r="K7" s="140"/>
      <c r="L7" s="139"/>
      <c r="M7" s="140"/>
      <c r="N7" s="139"/>
      <c r="O7" s="140"/>
      <c r="P7" s="139"/>
      <c r="Q7" s="141"/>
      <c r="R7" s="144"/>
      <c r="T7" s="145" t="e">
        <f>#REF!</f>
        <v>#REF!</v>
      </c>
    </row>
    <row r="8" spans="1:20" s="48" customFormat="1" ht="9" customHeight="1">
      <c r="A8" s="201"/>
      <c r="B8" s="237"/>
      <c r="C8" s="237"/>
      <c r="D8" s="237"/>
      <c r="E8" s="430"/>
      <c r="F8" s="138"/>
      <c r="G8" s="235"/>
      <c r="H8" s="138"/>
      <c r="I8" s="238"/>
      <c r="J8" s="134"/>
      <c r="K8" s="140"/>
      <c r="L8" s="139"/>
      <c r="M8" s="140"/>
      <c r="N8" s="139"/>
      <c r="O8" s="140"/>
      <c r="P8" s="139"/>
      <c r="Q8" s="141"/>
      <c r="R8" s="144"/>
      <c r="T8" s="148" t="e">
        <f>#REF!</f>
        <v>#REF!</v>
      </c>
    </row>
    <row r="9" spans="1:20" s="48" customFormat="1" ht="9" customHeight="1">
      <c r="A9" s="201"/>
      <c r="B9" s="146"/>
      <c r="C9" s="146"/>
      <c r="D9" s="146"/>
      <c r="E9" s="441"/>
      <c r="F9" s="135"/>
      <c r="G9" s="82"/>
      <c r="H9" s="135"/>
      <c r="I9" s="239"/>
      <c r="J9" s="240" t="s">
        <v>136</v>
      </c>
      <c r="K9" s="241"/>
      <c r="L9" s="139"/>
      <c r="M9" s="140"/>
      <c r="N9" s="139"/>
      <c r="O9" s="140"/>
      <c r="P9" s="139"/>
      <c r="Q9" s="141"/>
      <c r="R9" s="144"/>
      <c r="T9" s="148" t="e">
        <f>#REF!</f>
        <v>#REF!</v>
      </c>
    </row>
    <row r="10" spans="1:20" s="48" customFormat="1" ht="9" customHeight="1">
      <c r="A10" s="201"/>
      <c r="B10" s="146"/>
      <c r="C10" s="146"/>
      <c r="D10" s="146"/>
      <c r="E10" s="441"/>
      <c r="F10" s="135"/>
      <c r="G10" s="82"/>
      <c r="H10" s="147"/>
      <c r="I10" s="151"/>
      <c r="J10" s="242" t="s">
        <v>162</v>
      </c>
      <c r="K10" s="243"/>
      <c r="L10" s="139"/>
      <c r="M10" s="140"/>
      <c r="N10" s="139"/>
      <c r="O10" s="140"/>
      <c r="P10" s="139"/>
      <c r="Q10" s="141"/>
      <c r="R10" s="144"/>
      <c r="T10" s="148" t="e">
        <f>#REF!</f>
        <v>#REF!</v>
      </c>
    </row>
    <row r="11" spans="1:20" s="48" customFormat="1" ht="9" customHeight="1">
      <c r="A11" s="201">
        <v>2</v>
      </c>
      <c r="B11" s="136">
        <f>IF($D11="","",VLOOKUP($D11,'Подг пар'!$A$7:$V$23,20))</f>
      </c>
      <c r="C11" s="136">
        <f>IF($D11="","",VLOOKUP($D11,'Подг пар'!$A$7:$V$23,21))</f>
      </c>
      <c r="D11" s="137"/>
      <c r="E11" s="430"/>
      <c r="F11" s="149"/>
      <c r="G11" s="244"/>
      <c r="H11" s="149"/>
      <c r="I11" s="245"/>
      <c r="J11" s="139"/>
      <c r="K11" s="246"/>
      <c r="L11" s="155"/>
      <c r="M11" s="241"/>
      <c r="N11" s="139"/>
      <c r="O11" s="140"/>
      <c r="P11" s="139"/>
      <c r="Q11" s="141"/>
      <c r="R11" s="144"/>
      <c r="T11" s="148" t="e">
        <f>#REF!</f>
        <v>#REF!</v>
      </c>
    </row>
    <row r="12" spans="1:20" s="48" customFormat="1" ht="9" customHeight="1">
      <c r="A12" s="201"/>
      <c r="B12" s="237"/>
      <c r="C12" s="237"/>
      <c r="D12" s="237"/>
      <c r="E12" s="430"/>
      <c r="F12" s="149"/>
      <c r="G12" s="244"/>
      <c r="H12" s="149"/>
      <c r="I12" s="238"/>
      <c r="J12" s="139"/>
      <c r="K12" s="246"/>
      <c r="L12" s="206"/>
      <c r="M12" s="247"/>
      <c r="N12" s="139"/>
      <c r="O12" s="140"/>
      <c r="P12" s="139"/>
      <c r="Q12" s="141"/>
      <c r="R12" s="144"/>
      <c r="T12" s="148" t="e">
        <f>#REF!</f>
        <v>#REF!</v>
      </c>
    </row>
    <row r="13" spans="1:20" s="48" customFormat="1" ht="9" customHeight="1">
      <c r="A13" s="201"/>
      <c r="B13" s="146"/>
      <c r="C13" s="146"/>
      <c r="D13" s="150"/>
      <c r="E13" s="441"/>
      <c r="F13" s="135"/>
      <c r="G13" s="82"/>
      <c r="H13" s="135"/>
      <c r="I13" s="248"/>
      <c r="J13" s="139"/>
      <c r="K13" s="239"/>
      <c r="L13" s="240" t="s">
        <v>136</v>
      </c>
      <c r="M13" s="140"/>
      <c r="N13" s="139"/>
      <c r="O13" s="140"/>
      <c r="P13" s="139"/>
      <c r="Q13" s="141"/>
      <c r="R13" s="144"/>
      <c r="T13" s="148" t="e">
        <f>#REF!</f>
        <v>#REF!</v>
      </c>
    </row>
    <row r="14" spans="1:20" s="48" customFormat="1" ht="9" customHeight="1">
      <c r="A14" s="201"/>
      <c r="B14" s="146"/>
      <c r="C14" s="146"/>
      <c r="D14" s="150"/>
      <c r="E14" s="441"/>
      <c r="F14" s="135"/>
      <c r="G14" s="82"/>
      <c r="H14" s="135"/>
      <c r="I14" s="248"/>
      <c r="J14" s="147"/>
      <c r="K14" s="151"/>
      <c r="L14" s="242" t="s">
        <v>162</v>
      </c>
      <c r="M14" s="243"/>
      <c r="N14" s="139"/>
      <c r="O14" s="140"/>
      <c r="P14" s="139"/>
      <c r="Q14" s="141"/>
      <c r="R14" s="144"/>
      <c r="T14" s="148" t="e">
        <f>#REF!</f>
        <v>#REF!</v>
      </c>
    </row>
    <row r="15" spans="1:20" s="48" customFormat="1" ht="9" customHeight="1">
      <c r="A15" s="249">
        <v>3</v>
      </c>
      <c r="B15" s="136">
        <f>IF($D15="","",VLOOKUP($D15,'Подг пар'!$A$7:$V$23,20))</f>
      </c>
      <c r="C15" s="136">
        <f>IF($D15="","",VLOOKUP($D15,'Подг пар'!$A$7:$V$23,21))</f>
      </c>
      <c r="D15" s="137"/>
      <c r="E15" s="430"/>
      <c r="F15" s="149"/>
      <c r="G15" s="244"/>
      <c r="H15" s="149"/>
      <c r="I15" s="236"/>
      <c r="J15" s="139"/>
      <c r="K15" s="246"/>
      <c r="L15" s="139" t="s">
        <v>288</v>
      </c>
      <c r="M15" s="246"/>
      <c r="N15" s="155"/>
      <c r="O15" s="140"/>
      <c r="P15" s="139"/>
      <c r="Q15" s="141"/>
      <c r="R15" s="144"/>
      <c r="T15" s="148" t="e">
        <f>#REF!</f>
        <v>#REF!</v>
      </c>
    </row>
    <row r="16" spans="1:20" s="48" customFormat="1" ht="9" customHeight="1" thickBot="1">
      <c r="A16" s="201"/>
      <c r="B16" s="237"/>
      <c r="C16" s="237"/>
      <c r="D16" s="237"/>
      <c r="E16" s="430"/>
      <c r="F16" s="149"/>
      <c r="G16" s="244"/>
      <c r="H16" s="149"/>
      <c r="I16" s="238"/>
      <c r="J16" s="134"/>
      <c r="K16" s="246"/>
      <c r="L16" s="139"/>
      <c r="M16" s="246"/>
      <c r="N16" s="139"/>
      <c r="O16" s="140"/>
      <c r="P16" s="139"/>
      <c r="Q16" s="141"/>
      <c r="R16" s="144"/>
      <c r="T16" s="152" t="e">
        <f>#REF!</f>
        <v>#REF!</v>
      </c>
    </row>
    <row r="17" spans="1:18" s="48" customFormat="1" ht="9" customHeight="1">
      <c r="A17" s="201"/>
      <c r="B17" s="146"/>
      <c r="C17" s="146"/>
      <c r="D17" s="150"/>
      <c r="E17" s="441"/>
      <c r="F17" s="135"/>
      <c r="G17" s="82"/>
      <c r="H17" s="135"/>
      <c r="I17" s="239"/>
      <c r="J17" s="240" t="s">
        <v>125</v>
      </c>
      <c r="K17" s="250"/>
      <c r="L17" s="139"/>
      <c r="M17" s="246"/>
      <c r="N17" s="139"/>
      <c r="O17" s="140"/>
      <c r="P17" s="139"/>
      <c r="Q17" s="141"/>
      <c r="R17" s="144"/>
    </row>
    <row r="18" spans="1:18" s="48" customFormat="1" ht="9" customHeight="1">
      <c r="A18" s="201"/>
      <c r="B18" s="146"/>
      <c r="C18" s="146"/>
      <c r="D18" s="150"/>
      <c r="E18" s="441"/>
      <c r="F18" s="135"/>
      <c r="G18" s="82"/>
      <c r="H18" s="147"/>
      <c r="I18" s="151"/>
      <c r="J18" s="242" t="s">
        <v>151</v>
      </c>
      <c r="K18" s="238"/>
      <c r="L18" s="139"/>
      <c r="M18" s="246"/>
      <c r="N18" s="139"/>
      <c r="O18" s="140"/>
      <c r="P18" s="139"/>
      <c r="Q18" s="141"/>
      <c r="R18" s="144"/>
    </row>
    <row r="19" spans="1:18" s="48" customFormat="1" ht="9" customHeight="1">
      <c r="A19" s="201">
        <v>4</v>
      </c>
      <c r="B19" s="136">
        <f>IF($D19="","",VLOOKUP($D19,'Подг пар'!$A$7:$V$23,20))</f>
      </c>
      <c r="C19" s="136">
        <f>IF($D19="","",VLOOKUP($D19,'Подг пар'!$A$7:$V$23,21))</f>
      </c>
      <c r="D19" s="137"/>
      <c r="E19" s="430"/>
      <c r="F19" s="149"/>
      <c r="G19" s="244"/>
      <c r="H19" s="149"/>
      <c r="I19" s="245"/>
      <c r="J19" s="139"/>
      <c r="K19" s="140"/>
      <c r="L19" s="155"/>
      <c r="M19" s="250"/>
      <c r="N19" s="139"/>
      <c r="O19" s="140"/>
      <c r="P19" s="139"/>
      <c r="Q19" s="141"/>
      <c r="R19" s="144"/>
    </row>
    <row r="20" spans="1:18" s="48" customFormat="1" ht="9" customHeight="1">
      <c r="A20" s="201"/>
      <c r="B20" s="237"/>
      <c r="C20" s="237"/>
      <c r="D20" s="237"/>
      <c r="E20" s="430"/>
      <c r="F20" s="149"/>
      <c r="G20" s="244"/>
      <c r="H20" s="149"/>
      <c r="I20" s="238"/>
      <c r="J20" s="139"/>
      <c r="K20" s="140"/>
      <c r="L20" s="206"/>
      <c r="M20" s="251"/>
      <c r="N20" s="139"/>
      <c r="O20" s="140"/>
      <c r="P20" s="139"/>
      <c r="Q20" s="141"/>
      <c r="R20" s="144"/>
    </row>
    <row r="21" spans="1:18" s="48" customFormat="1" ht="9" customHeight="1">
      <c r="A21" s="201"/>
      <c r="B21" s="146"/>
      <c r="C21" s="146"/>
      <c r="D21" s="146"/>
      <c r="E21" s="441"/>
      <c r="F21" s="135"/>
      <c r="G21" s="82"/>
      <c r="H21" s="135"/>
      <c r="I21" s="248"/>
      <c r="J21" s="139"/>
      <c r="K21" s="140"/>
      <c r="L21" s="139"/>
      <c r="M21" s="239"/>
      <c r="N21" s="240" t="s">
        <v>127</v>
      </c>
      <c r="O21" s="140"/>
      <c r="P21" s="139"/>
      <c r="Q21" s="141"/>
      <c r="R21" s="144"/>
    </row>
    <row r="22" spans="1:18" s="48" customFormat="1" ht="9" customHeight="1">
      <c r="A22" s="201"/>
      <c r="B22" s="146"/>
      <c r="C22" s="146"/>
      <c r="D22" s="146"/>
      <c r="E22" s="441"/>
      <c r="F22" s="135"/>
      <c r="G22" s="82"/>
      <c r="H22" s="135"/>
      <c r="I22" s="248"/>
      <c r="J22" s="139"/>
      <c r="K22" s="140"/>
      <c r="L22" s="147"/>
      <c r="M22" s="151"/>
      <c r="N22" s="242" t="s">
        <v>153</v>
      </c>
      <c r="O22" s="243"/>
      <c r="P22" s="139"/>
      <c r="Q22" s="141"/>
      <c r="R22" s="144"/>
    </row>
    <row r="23" spans="1:18" s="48" customFormat="1" ht="9" customHeight="1">
      <c r="A23" s="234">
        <v>5</v>
      </c>
      <c r="B23" s="136">
        <f>IF($D23="","",VLOOKUP($D23,'Подг пар'!$A$7:$V$23,20))</f>
      </c>
      <c r="C23" s="136">
        <f>IF($D23="","",VLOOKUP($D23,'Подг пар'!$A$7:$V$23,21))</f>
      </c>
      <c r="D23" s="137"/>
      <c r="E23" s="430"/>
      <c r="F23" s="138"/>
      <c r="G23" s="235"/>
      <c r="H23" s="138"/>
      <c r="I23" s="236"/>
      <c r="J23" s="139"/>
      <c r="K23" s="140"/>
      <c r="L23" s="139"/>
      <c r="M23" s="246"/>
      <c r="N23" s="139">
        <v>82</v>
      </c>
      <c r="O23" s="246"/>
      <c r="P23" s="139"/>
      <c r="Q23" s="141"/>
      <c r="R23" s="144"/>
    </row>
    <row r="24" spans="1:18" s="48" customFormat="1" ht="9" customHeight="1">
      <c r="A24" s="201"/>
      <c r="B24" s="237"/>
      <c r="C24" s="237"/>
      <c r="D24" s="237"/>
      <c r="E24" s="430"/>
      <c r="F24" s="138"/>
      <c r="G24" s="235"/>
      <c r="H24" s="138"/>
      <c r="I24" s="238"/>
      <c r="J24" s="134"/>
      <c r="K24" s="140"/>
      <c r="L24" s="139"/>
      <c r="M24" s="246"/>
      <c r="N24" s="139"/>
      <c r="O24" s="246"/>
      <c r="P24" s="139"/>
      <c r="Q24" s="141"/>
      <c r="R24" s="144"/>
    </row>
    <row r="25" spans="1:18" s="48" customFormat="1" ht="9" customHeight="1">
      <c r="A25" s="201"/>
      <c r="B25" s="146"/>
      <c r="C25" s="146"/>
      <c r="D25" s="146"/>
      <c r="E25" s="441"/>
      <c r="F25" s="135"/>
      <c r="G25" s="82"/>
      <c r="H25" s="135"/>
      <c r="I25" s="239"/>
      <c r="J25" s="240" t="s">
        <v>139</v>
      </c>
      <c r="K25" s="241"/>
      <c r="L25" s="139"/>
      <c r="M25" s="246"/>
      <c r="N25" s="139"/>
      <c r="O25" s="246"/>
      <c r="P25" s="139"/>
      <c r="Q25" s="141"/>
      <c r="R25" s="144"/>
    </row>
    <row r="26" spans="1:18" s="48" customFormat="1" ht="9" customHeight="1">
      <c r="A26" s="201"/>
      <c r="B26" s="146"/>
      <c r="C26" s="146"/>
      <c r="D26" s="146"/>
      <c r="E26" s="441"/>
      <c r="F26" s="135"/>
      <c r="G26" s="82"/>
      <c r="H26" s="147"/>
      <c r="I26" s="151"/>
      <c r="J26" s="242" t="s">
        <v>164</v>
      </c>
      <c r="K26" s="243"/>
      <c r="L26" s="139"/>
      <c r="M26" s="246"/>
      <c r="N26" s="139"/>
      <c r="O26" s="246"/>
      <c r="P26" s="139"/>
      <c r="Q26" s="141"/>
      <c r="R26" s="144"/>
    </row>
    <row r="27" spans="1:18" s="48" customFormat="1" ht="9" customHeight="1">
      <c r="A27" s="201">
        <v>6</v>
      </c>
      <c r="B27" s="136">
        <f>IF($D27="","",VLOOKUP($D27,'Подг пар'!$A$7:$V$23,20))</f>
      </c>
      <c r="C27" s="136">
        <f>IF($D27="","",VLOOKUP($D27,'Подг пар'!$A$7:$V$23,21))</f>
      </c>
      <c r="D27" s="137"/>
      <c r="E27" s="430"/>
      <c r="F27" s="149"/>
      <c r="G27" s="244"/>
      <c r="H27" s="149"/>
      <c r="I27" s="245"/>
      <c r="J27" s="139"/>
      <c r="K27" s="246"/>
      <c r="L27" s="155"/>
      <c r="M27" s="250"/>
      <c r="N27" s="139"/>
      <c r="O27" s="246"/>
      <c r="P27" s="139"/>
      <c r="Q27" s="141"/>
      <c r="R27" s="144"/>
    </row>
    <row r="28" spans="1:18" s="48" customFormat="1" ht="9" customHeight="1">
      <c r="A28" s="201"/>
      <c r="B28" s="237"/>
      <c r="C28" s="237"/>
      <c r="D28" s="237"/>
      <c r="E28" s="430"/>
      <c r="F28" s="149"/>
      <c r="G28" s="244"/>
      <c r="H28" s="149"/>
      <c r="I28" s="238"/>
      <c r="J28" s="139"/>
      <c r="K28" s="246"/>
      <c r="L28" s="206"/>
      <c r="M28" s="251"/>
      <c r="N28" s="139"/>
      <c r="O28" s="246"/>
      <c r="P28" s="139"/>
      <c r="Q28" s="141"/>
      <c r="R28" s="144"/>
    </row>
    <row r="29" spans="1:18" s="48" customFormat="1" ht="9" customHeight="1">
      <c r="A29" s="201"/>
      <c r="B29" s="146"/>
      <c r="C29" s="146"/>
      <c r="D29" s="150"/>
      <c r="E29" s="441"/>
      <c r="F29" s="135"/>
      <c r="G29" s="82"/>
      <c r="H29" s="135"/>
      <c r="I29" s="248"/>
      <c r="J29" s="139"/>
      <c r="K29" s="239"/>
      <c r="L29" s="240" t="s">
        <v>127</v>
      </c>
      <c r="M29" s="246"/>
      <c r="N29" s="139"/>
      <c r="O29" s="246"/>
      <c r="P29" s="139"/>
      <c r="Q29" s="141"/>
      <c r="R29" s="144"/>
    </row>
    <row r="30" spans="1:18" s="48" customFormat="1" ht="9" customHeight="1">
      <c r="A30" s="201"/>
      <c r="B30" s="146"/>
      <c r="C30" s="146"/>
      <c r="D30" s="150"/>
      <c r="E30" s="441"/>
      <c r="F30" s="135"/>
      <c r="G30" s="82"/>
      <c r="H30" s="135"/>
      <c r="I30" s="248"/>
      <c r="J30" s="147"/>
      <c r="K30" s="151"/>
      <c r="L30" s="242" t="s">
        <v>153</v>
      </c>
      <c r="M30" s="238"/>
      <c r="N30" s="139"/>
      <c r="O30" s="246"/>
      <c r="P30" s="139"/>
      <c r="Q30" s="141"/>
      <c r="R30" s="144"/>
    </row>
    <row r="31" spans="1:18" s="48" customFormat="1" ht="9" customHeight="1">
      <c r="A31" s="249">
        <v>7</v>
      </c>
      <c r="B31" s="136">
        <f>IF($D31="","",VLOOKUP($D31,'Подг пар'!$A$7:$V$23,20))</f>
      </c>
      <c r="C31" s="136">
        <f>IF($D31="","",VLOOKUP($D31,'Подг пар'!$A$7:$V$23,21))</f>
      </c>
      <c r="D31" s="137"/>
      <c r="E31" s="430"/>
      <c r="F31" s="149"/>
      <c r="G31" s="244"/>
      <c r="H31" s="149"/>
      <c r="I31" s="236"/>
      <c r="J31" s="139"/>
      <c r="K31" s="246"/>
      <c r="L31" s="139" t="s">
        <v>288</v>
      </c>
      <c r="M31" s="140"/>
      <c r="N31" s="155"/>
      <c r="O31" s="246"/>
      <c r="P31" s="139"/>
      <c r="Q31" s="141"/>
      <c r="R31" s="144"/>
    </row>
    <row r="32" spans="1:18" s="48" customFormat="1" ht="9" customHeight="1">
      <c r="A32" s="201"/>
      <c r="B32" s="237"/>
      <c r="C32" s="237"/>
      <c r="D32" s="237"/>
      <c r="E32" s="430"/>
      <c r="F32" s="149"/>
      <c r="G32" s="244"/>
      <c r="H32" s="149"/>
      <c r="I32" s="238"/>
      <c r="J32" s="134"/>
      <c r="K32" s="246"/>
      <c r="L32" s="139"/>
      <c r="M32" s="140"/>
      <c r="N32" s="139"/>
      <c r="O32" s="246"/>
      <c r="P32" s="139"/>
      <c r="Q32" s="141"/>
      <c r="R32" s="144"/>
    </row>
    <row r="33" spans="1:18" s="48" customFormat="1" ht="9" customHeight="1">
      <c r="A33" s="201"/>
      <c r="B33" s="146"/>
      <c r="C33" s="146"/>
      <c r="D33" s="150"/>
      <c r="E33" s="441"/>
      <c r="F33" s="135"/>
      <c r="G33" s="82"/>
      <c r="H33" s="135"/>
      <c r="I33" s="239"/>
      <c r="J33" s="240" t="s">
        <v>127</v>
      </c>
      <c r="K33" s="250"/>
      <c r="L33" s="139"/>
      <c r="M33" s="140"/>
      <c r="N33" s="139"/>
      <c r="O33" s="246"/>
      <c r="P33" s="139"/>
      <c r="Q33" s="141"/>
      <c r="R33" s="144"/>
    </row>
    <row r="34" spans="1:18" s="48" customFormat="1" ht="9" customHeight="1">
      <c r="A34" s="201"/>
      <c r="B34" s="146"/>
      <c r="C34" s="146"/>
      <c r="D34" s="150"/>
      <c r="E34" s="441"/>
      <c r="F34" s="135"/>
      <c r="G34" s="82"/>
      <c r="H34" s="147"/>
      <c r="I34" s="151"/>
      <c r="J34" s="242" t="s">
        <v>153</v>
      </c>
      <c r="K34" s="238"/>
      <c r="L34" s="139"/>
      <c r="M34" s="140"/>
      <c r="N34" s="139"/>
      <c r="O34" s="246"/>
      <c r="P34" s="139"/>
      <c r="Q34" s="141"/>
      <c r="R34" s="144"/>
    </row>
    <row r="35" spans="1:18" s="48" customFormat="1" ht="9" customHeight="1">
      <c r="A35" s="201">
        <v>8</v>
      </c>
      <c r="B35" s="136">
        <f>IF($D35="","",VLOOKUP($D35,'Подг пар'!$A$7:$V$23,20))</f>
      </c>
      <c r="C35" s="136">
        <f>IF($D35="","",VLOOKUP($D35,'Подг пар'!$A$7:$V$23,21))</f>
      </c>
      <c r="D35" s="137"/>
      <c r="E35" s="430"/>
      <c r="F35" s="149"/>
      <c r="G35" s="244"/>
      <c r="H35" s="149"/>
      <c r="I35" s="245"/>
      <c r="J35" s="139"/>
      <c r="K35" s="140"/>
      <c r="L35" s="155"/>
      <c r="M35" s="241"/>
      <c r="N35" s="139"/>
      <c r="O35" s="246"/>
      <c r="P35" s="139"/>
      <c r="Q35" s="141"/>
      <c r="R35" s="144"/>
    </row>
    <row r="36" spans="1:18" s="48" customFormat="1" ht="9" customHeight="1">
      <c r="A36" s="201"/>
      <c r="B36" s="237"/>
      <c r="C36" s="237"/>
      <c r="D36" s="237"/>
      <c r="E36" s="430"/>
      <c r="F36" s="149"/>
      <c r="G36" s="244"/>
      <c r="H36" s="149"/>
      <c r="I36" s="238"/>
      <c r="J36" s="139"/>
      <c r="K36" s="140"/>
      <c r="L36" s="206"/>
      <c r="M36" s="247"/>
      <c r="N36" s="139"/>
      <c r="O36" s="246"/>
      <c r="P36" s="139"/>
      <c r="Q36" s="141"/>
      <c r="R36" s="144"/>
    </row>
    <row r="37" spans="1:18" s="48" customFormat="1" ht="9" customHeight="1">
      <c r="A37" s="201"/>
      <c r="B37" s="146"/>
      <c r="C37" s="146"/>
      <c r="D37" s="150"/>
      <c r="E37" s="441"/>
      <c r="F37" s="135"/>
      <c r="G37" s="82"/>
      <c r="H37" s="135"/>
      <c r="I37" s="248"/>
      <c r="J37" s="139"/>
      <c r="K37" s="140"/>
      <c r="L37" s="139"/>
      <c r="M37" s="140"/>
      <c r="N37" s="140"/>
      <c r="O37" s="239"/>
      <c r="P37" s="240" t="s">
        <v>127</v>
      </c>
      <c r="Q37" s="252"/>
      <c r="R37" s="144"/>
    </row>
    <row r="38" spans="1:18" s="48" customFormat="1" ht="9" customHeight="1">
      <c r="A38" s="201"/>
      <c r="B38" s="146"/>
      <c r="C38" s="146"/>
      <c r="D38" s="150"/>
      <c r="E38" s="441"/>
      <c r="F38" s="135"/>
      <c r="G38" s="82"/>
      <c r="H38" s="135"/>
      <c r="I38" s="248"/>
      <c r="J38" s="139"/>
      <c r="K38" s="140"/>
      <c r="L38" s="139"/>
      <c r="M38" s="140"/>
      <c r="N38" s="147" t="s">
        <v>1</v>
      </c>
      <c r="O38" s="151"/>
      <c r="P38" s="242" t="s">
        <v>153</v>
      </c>
      <c r="Q38" s="253"/>
      <c r="R38" s="144"/>
    </row>
    <row r="39" spans="1:18" s="48" customFormat="1" ht="9" customHeight="1">
      <c r="A39" s="249">
        <v>9</v>
      </c>
      <c r="B39" s="136">
        <f>IF($D39="","",VLOOKUP($D39,'Подг пар'!$A$7:$V$23,20))</f>
      </c>
      <c r="C39" s="136">
        <f>IF($D39="","",VLOOKUP($D39,'Подг пар'!$A$7:$V$23,21))</f>
      </c>
      <c r="D39" s="137"/>
      <c r="E39" s="430"/>
      <c r="F39" s="149"/>
      <c r="G39" s="244"/>
      <c r="H39" s="149"/>
      <c r="I39" s="236"/>
      <c r="J39" s="139"/>
      <c r="K39" s="140"/>
      <c r="L39" s="139"/>
      <c r="M39" s="140"/>
      <c r="N39" s="139"/>
      <c r="O39" s="246"/>
      <c r="P39" s="146">
        <v>84</v>
      </c>
      <c r="Q39" s="141"/>
      <c r="R39" s="144"/>
    </row>
    <row r="40" spans="1:18" s="48" customFormat="1" ht="9" customHeight="1">
      <c r="A40" s="201"/>
      <c r="B40" s="237"/>
      <c r="C40" s="237"/>
      <c r="D40" s="237"/>
      <c r="E40" s="430"/>
      <c r="F40" s="149"/>
      <c r="G40" s="244"/>
      <c r="H40" s="149"/>
      <c r="I40" s="238"/>
      <c r="J40" s="134"/>
      <c r="K40" s="140"/>
      <c r="L40" s="139"/>
      <c r="M40" s="140"/>
      <c r="N40" s="139"/>
      <c r="O40" s="246"/>
      <c r="P40" s="206"/>
      <c r="Q40" s="254"/>
      <c r="R40" s="144"/>
    </row>
    <row r="41" spans="1:18" s="48" customFormat="1" ht="9" customHeight="1">
      <c r="A41" s="201"/>
      <c r="B41" s="146"/>
      <c r="C41" s="146"/>
      <c r="D41" s="150"/>
      <c r="E41" s="441"/>
      <c r="F41" s="135"/>
      <c r="G41" s="82"/>
      <c r="H41" s="135"/>
      <c r="I41" s="239"/>
      <c r="J41" s="240" t="s">
        <v>129</v>
      </c>
      <c r="K41" s="241"/>
      <c r="L41" s="139"/>
      <c r="M41" s="140"/>
      <c r="N41" s="139"/>
      <c r="O41" s="246"/>
      <c r="P41" s="139"/>
      <c r="Q41" s="141"/>
      <c r="R41" s="144"/>
    </row>
    <row r="42" spans="1:18" s="48" customFormat="1" ht="9" customHeight="1">
      <c r="A42" s="201"/>
      <c r="B42" s="146"/>
      <c r="C42" s="146"/>
      <c r="D42" s="150"/>
      <c r="E42" s="441"/>
      <c r="F42" s="135"/>
      <c r="G42" s="82"/>
      <c r="H42" s="147"/>
      <c r="I42" s="151"/>
      <c r="J42" s="242" t="s">
        <v>155</v>
      </c>
      <c r="K42" s="243"/>
      <c r="L42" s="139"/>
      <c r="M42" s="140"/>
      <c r="N42" s="139"/>
      <c r="O42" s="246"/>
      <c r="P42" s="139"/>
      <c r="Q42" s="141"/>
      <c r="R42" s="144"/>
    </row>
    <row r="43" spans="1:18" s="48" customFormat="1" ht="9" customHeight="1">
      <c r="A43" s="201">
        <v>10</v>
      </c>
      <c r="B43" s="136">
        <f>IF($D43="","",VLOOKUP($D43,'Подг пар'!$A$7:$V$23,20))</f>
      </c>
      <c r="C43" s="136">
        <f>IF($D43="","",VLOOKUP($D43,'Подг пар'!$A$7:$V$23,21))</f>
      </c>
      <c r="D43" s="137"/>
      <c r="E43" s="430"/>
      <c r="F43" s="149"/>
      <c r="G43" s="244"/>
      <c r="H43" s="149"/>
      <c r="I43" s="245"/>
      <c r="J43" s="139"/>
      <c r="K43" s="246"/>
      <c r="L43" s="155"/>
      <c r="M43" s="241"/>
      <c r="N43" s="139"/>
      <c r="O43" s="246"/>
      <c r="P43" s="139"/>
      <c r="Q43" s="141"/>
      <c r="R43" s="144"/>
    </row>
    <row r="44" spans="1:18" s="48" customFormat="1" ht="9" customHeight="1">
      <c r="A44" s="201"/>
      <c r="B44" s="237"/>
      <c r="C44" s="237"/>
      <c r="D44" s="237"/>
      <c r="E44" s="430"/>
      <c r="F44" s="149"/>
      <c r="G44" s="244"/>
      <c r="H44" s="149"/>
      <c r="I44" s="238"/>
      <c r="J44" s="139"/>
      <c r="K44" s="246"/>
      <c r="L44" s="206"/>
      <c r="M44" s="247"/>
      <c r="N44" s="139"/>
      <c r="O44" s="246"/>
      <c r="P44" s="139"/>
      <c r="Q44" s="141"/>
      <c r="R44" s="144"/>
    </row>
    <row r="45" spans="1:18" s="48" customFormat="1" ht="9" customHeight="1">
      <c r="A45" s="201"/>
      <c r="B45" s="146"/>
      <c r="C45" s="146"/>
      <c r="D45" s="150"/>
      <c r="E45" s="441"/>
      <c r="F45" s="135"/>
      <c r="G45" s="82"/>
      <c r="H45" s="135"/>
      <c r="I45" s="248"/>
      <c r="J45" s="139"/>
      <c r="K45" s="239"/>
      <c r="L45" s="240" t="s">
        <v>305</v>
      </c>
      <c r="M45" s="140"/>
      <c r="N45" s="139"/>
      <c r="O45" s="246"/>
      <c r="P45" s="139"/>
      <c r="Q45" s="141"/>
      <c r="R45" s="144"/>
    </row>
    <row r="46" spans="1:18" s="48" customFormat="1" ht="9" customHeight="1">
      <c r="A46" s="201"/>
      <c r="B46" s="146"/>
      <c r="C46" s="146"/>
      <c r="D46" s="150"/>
      <c r="E46" s="441"/>
      <c r="F46" s="135"/>
      <c r="G46" s="82"/>
      <c r="H46" s="135"/>
      <c r="I46" s="248"/>
      <c r="J46" s="147"/>
      <c r="K46" s="151"/>
      <c r="L46" s="242" t="s">
        <v>149</v>
      </c>
      <c r="M46" s="243"/>
      <c r="N46" s="139"/>
      <c r="O46" s="246"/>
      <c r="P46" s="139"/>
      <c r="Q46" s="141"/>
      <c r="R46" s="144"/>
    </row>
    <row r="47" spans="1:18" s="48" customFormat="1" ht="9" customHeight="1">
      <c r="A47" s="249">
        <v>11</v>
      </c>
      <c r="B47" s="136">
        <f>IF($D47="","",VLOOKUP($D47,'Подг пар'!$A$7:$V$23,20))</f>
      </c>
      <c r="C47" s="136">
        <f>IF($D47="","",VLOOKUP($D47,'Подг пар'!$A$7:$V$23,21))</f>
      </c>
      <c r="D47" s="137"/>
      <c r="E47" s="430"/>
      <c r="F47" s="149"/>
      <c r="G47" s="244"/>
      <c r="H47" s="149"/>
      <c r="I47" s="236"/>
      <c r="J47" s="139"/>
      <c r="K47" s="246"/>
      <c r="L47" s="139" t="s">
        <v>288</v>
      </c>
      <c r="M47" s="246"/>
      <c r="N47" s="155"/>
      <c r="O47" s="246"/>
      <c r="P47" s="139"/>
      <c r="Q47" s="141"/>
      <c r="R47" s="144"/>
    </row>
    <row r="48" spans="1:18" s="48" customFormat="1" ht="9" customHeight="1">
      <c r="A48" s="201"/>
      <c r="B48" s="237"/>
      <c r="C48" s="237"/>
      <c r="D48" s="237"/>
      <c r="E48" s="430"/>
      <c r="F48" s="149"/>
      <c r="G48" s="244"/>
      <c r="H48" s="149"/>
      <c r="I48" s="238"/>
      <c r="J48" s="134"/>
      <c r="K48" s="246"/>
      <c r="L48" s="139"/>
      <c r="M48" s="246"/>
      <c r="N48" s="139"/>
      <c r="O48" s="246"/>
      <c r="P48" s="139"/>
      <c r="Q48" s="141"/>
      <c r="R48" s="144"/>
    </row>
    <row r="49" spans="1:18" s="48" customFormat="1" ht="9" customHeight="1">
      <c r="A49" s="201"/>
      <c r="B49" s="146"/>
      <c r="C49" s="146"/>
      <c r="D49" s="146"/>
      <c r="E49" s="441"/>
      <c r="F49" s="135"/>
      <c r="G49" s="82"/>
      <c r="H49" s="135"/>
      <c r="I49" s="239"/>
      <c r="J49" s="240" t="s">
        <v>305</v>
      </c>
      <c r="K49" s="250"/>
      <c r="L49" s="139"/>
      <c r="M49" s="246"/>
      <c r="N49" s="139"/>
      <c r="O49" s="246"/>
      <c r="P49" s="139"/>
      <c r="Q49" s="141"/>
      <c r="R49" s="144"/>
    </row>
    <row r="50" spans="1:18" s="48" customFormat="1" ht="9" customHeight="1">
      <c r="A50" s="201"/>
      <c r="B50" s="146"/>
      <c r="C50" s="146"/>
      <c r="D50" s="146"/>
      <c r="E50" s="441"/>
      <c r="F50" s="135"/>
      <c r="G50" s="82"/>
      <c r="H50" s="147"/>
      <c r="I50" s="151"/>
      <c r="J50" s="242" t="s">
        <v>149</v>
      </c>
      <c r="K50" s="238"/>
      <c r="L50" s="139"/>
      <c r="M50" s="246"/>
      <c r="N50" s="139"/>
      <c r="O50" s="246"/>
      <c r="P50" s="139"/>
      <c r="Q50" s="141"/>
      <c r="R50" s="144"/>
    </row>
    <row r="51" spans="1:18" s="48" customFormat="1" ht="9" customHeight="1">
      <c r="A51" s="255">
        <v>12</v>
      </c>
      <c r="B51" s="136">
        <f>IF($D51="","",VLOOKUP($D51,'Подг пар'!$A$7:$V$23,20))</f>
      </c>
      <c r="C51" s="136">
        <f>IF($D51="","",VLOOKUP($D51,'Подг пар'!$A$7:$V$23,21))</f>
      </c>
      <c r="D51" s="137"/>
      <c r="E51" s="430"/>
      <c r="F51" s="138"/>
      <c r="G51" s="235"/>
      <c r="H51" s="138"/>
      <c r="I51" s="245"/>
      <c r="J51" s="139"/>
      <c r="K51" s="140"/>
      <c r="L51" s="155"/>
      <c r="M51" s="250"/>
      <c r="N51" s="139"/>
      <c r="O51" s="246"/>
      <c r="P51" s="139"/>
      <c r="Q51" s="141"/>
      <c r="R51" s="144"/>
    </row>
    <row r="52" spans="1:18" s="48" customFormat="1" ht="9" customHeight="1">
      <c r="A52" s="201"/>
      <c r="B52" s="237"/>
      <c r="C52" s="237"/>
      <c r="D52" s="237"/>
      <c r="E52" s="430"/>
      <c r="F52" s="138"/>
      <c r="G52" s="235"/>
      <c r="H52" s="138"/>
      <c r="I52" s="238"/>
      <c r="J52" s="139"/>
      <c r="K52" s="140"/>
      <c r="L52" s="206"/>
      <c r="M52" s="251"/>
      <c r="N52" s="139"/>
      <c r="O52" s="246"/>
      <c r="P52" s="139"/>
      <c r="Q52" s="141"/>
      <c r="R52" s="144"/>
    </row>
    <row r="53" spans="1:18" s="48" customFormat="1" ht="9" customHeight="1">
      <c r="A53" s="201"/>
      <c r="B53" s="146"/>
      <c r="C53" s="146"/>
      <c r="D53" s="146"/>
      <c r="E53" s="441"/>
      <c r="F53" s="135"/>
      <c r="G53" s="82"/>
      <c r="H53" s="135"/>
      <c r="I53" s="248"/>
      <c r="J53" s="139"/>
      <c r="K53" s="140"/>
      <c r="L53" s="139"/>
      <c r="M53" s="239"/>
      <c r="N53" s="240" t="s">
        <v>143</v>
      </c>
      <c r="O53" s="246"/>
      <c r="P53" s="139"/>
      <c r="Q53" s="141"/>
      <c r="R53" s="144"/>
    </row>
    <row r="54" spans="1:18" s="48" customFormat="1" ht="9" customHeight="1">
      <c r="A54" s="201"/>
      <c r="B54" s="146"/>
      <c r="C54" s="146"/>
      <c r="D54" s="146"/>
      <c r="E54" s="441"/>
      <c r="F54" s="135"/>
      <c r="G54" s="82"/>
      <c r="H54" s="135"/>
      <c r="I54" s="248"/>
      <c r="J54" s="139"/>
      <c r="K54" s="140"/>
      <c r="L54" s="147"/>
      <c r="M54" s="151"/>
      <c r="N54" s="242" t="s">
        <v>168</v>
      </c>
      <c r="O54" s="238"/>
      <c r="P54" s="139"/>
      <c r="Q54" s="141"/>
      <c r="R54" s="144"/>
    </row>
    <row r="55" spans="1:18" s="48" customFormat="1" ht="9" customHeight="1">
      <c r="A55" s="249">
        <v>13</v>
      </c>
      <c r="B55" s="136">
        <f>IF($D55="","",VLOOKUP($D55,'Подг пар'!$A$7:$V$23,20))</f>
      </c>
      <c r="C55" s="136">
        <f>IF($D55="","",VLOOKUP($D55,'Подг пар'!$A$7:$V$23,21))</f>
      </c>
      <c r="D55" s="137"/>
      <c r="E55" s="430"/>
      <c r="F55" s="149"/>
      <c r="G55" s="244"/>
      <c r="H55" s="149"/>
      <c r="I55" s="236"/>
      <c r="J55" s="139"/>
      <c r="K55" s="140"/>
      <c r="L55" s="139"/>
      <c r="M55" s="246"/>
      <c r="N55" s="139">
        <v>64</v>
      </c>
      <c r="O55" s="140"/>
      <c r="P55" s="139"/>
      <c r="Q55" s="141"/>
      <c r="R55" s="144"/>
    </row>
    <row r="56" spans="1:18" s="48" customFormat="1" ht="9" customHeight="1">
      <c r="A56" s="201"/>
      <c r="B56" s="237"/>
      <c r="C56" s="237"/>
      <c r="D56" s="237"/>
      <c r="E56" s="430"/>
      <c r="F56" s="149"/>
      <c r="G56" s="244"/>
      <c r="H56" s="149"/>
      <c r="I56" s="238"/>
      <c r="J56" s="134"/>
      <c r="K56" s="140"/>
      <c r="L56" s="139"/>
      <c r="M56" s="246"/>
      <c r="N56" s="139"/>
      <c r="O56" s="140"/>
      <c r="P56" s="139"/>
      <c r="Q56" s="141"/>
      <c r="R56" s="144"/>
    </row>
    <row r="57" spans="1:18" s="48" customFormat="1" ht="9" customHeight="1">
      <c r="A57" s="201"/>
      <c r="B57" s="146"/>
      <c r="C57" s="146"/>
      <c r="D57" s="150"/>
      <c r="E57" s="441"/>
      <c r="F57" s="135"/>
      <c r="G57" s="82"/>
      <c r="H57" s="135"/>
      <c r="I57" s="239"/>
      <c r="J57" s="240" t="s">
        <v>143</v>
      </c>
      <c r="K57" s="241"/>
      <c r="L57" s="139"/>
      <c r="M57" s="246"/>
      <c r="N57" s="139"/>
      <c r="O57" s="140"/>
      <c r="P57" s="139"/>
      <c r="Q57" s="141"/>
      <c r="R57" s="144"/>
    </row>
    <row r="58" spans="1:18" s="48" customFormat="1" ht="9" customHeight="1">
      <c r="A58" s="201"/>
      <c r="B58" s="146"/>
      <c r="C58" s="146"/>
      <c r="D58" s="150"/>
      <c r="E58" s="441"/>
      <c r="F58" s="135"/>
      <c r="G58" s="82"/>
      <c r="H58" s="147"/>
      <c r="I58" s="151"/>
      <c r="J58" s="242" t="s">
        <v>168</v>
      </c>
      <c r="K58" s="243"/>
      <c r="L58" s="139"/>
      <c r="M58" s="246"/>
      <c r="N58" s="139"/>
      <c r="O58" s="140"/>
      <c r="P58" s="139"/>
      <c r="Q58" s="141"/>
      <c r="R58" s="144"/>
    </row>
    <row r="59" spans="1:18" s="48" customFormat="1" ht="9" customHeight="1">
      <c r="A59" s="201">
        <v>14</v>
      </c>
      <c r="B59" s="136">
        <f>IF($D59="","",VLOOKUP($D59,'Подг пар'!$A$7:$V$23,20))</f>
      </c>
      <c r="C59" s="136">
        <f>IF($D59="","",VLOOKUP($D59,'Подг пар'!$A$7:$V$23,21))</f>
      </c>
      <c r="D59" s="137"/>
      <c r="E59" s="430"/>
      <c r="F59" s="149"/>
      <c r="G59" s="244"/>
      <c r="H59" s="149"/>
      <c r="I59" s="245"/>
      <c r="J59" s="139"/>
      <c r="K59" s="246"/>
      <c r="L59" s="155"/>
      <c r="M59" s="250"/>
      <c r="N59" s="139"/>
      <c r="O59" s="140"/>
      <c r="P59" s="139"/>
      <c r="Q59" s="141"/>
      <c r="R59" s="144"/>
    </row>
    <row r="60" spans="1:18" s="48" customFormat="1" ht="9" customHeight="1">
      <c r="A60" s="201"/>
      <c r="B60" s="237"/>
      <c r="C60" s="237"/>
      <c r="D60" s="237"/>
      <c r="E60" s="430"/>
      <c r="F60" s="149"/>
      <c r="G60" s="244"/>
      <c r="H60" s="149"/>
      <c r="I60" s="238"/>
      <c r="J60" s="139"/>
      <c r="K60" s="246"/>
      <c r="L60" s="206"/>
      <c r="M60" s="251"/>
      <c r="N60" s="139"/>
      <c r="O60" s="140"/>
      <c r="P60" s="139"/>
      <c r="Q60" s="141"/>
      <c r="R60" s="144"/>
    </row>
    <row r="61" spans="1:18" s="48" customFormat="1" ht="9" customHeight="1">
      <c r="A61" s="201"/>
      <c r="B61" s="146"/>
      <c r="C61" s="146"/>
      <c r="D61" s="150"/>
      <c r="E61" s="441"/>
      <c r="F61" s="135"/>
      <c r="G61" s="82"/>
      <c r="H61" s="135"/>
      <c r="I61" s="248"/>
      <c r="J61" s="139"/>
      <c r="K61" s="239"/>
      <c r="L61" s="240" t="s">
        <v>143</v>
      </c>
      <c r="M61" s="246"/>
      <c r="N61" s="139"/>
      <c r="O61" s="140"/>
      <c r="P61" s="139"/>
      <c r="Q61" s="141"/>
      <c r="R61" s="144"/>
    </row>
    <row r="62" spans="1:18" s="48" customFormat="1" ht="9" customHeight="1">
      <c r="A62" s="201"/>
      <c r="B62" s="146"/>
      <c r="C62" s="146"/>
      <c r="D62" s="150"/>
      <c r="E62" s="441"/>
      <c r="F62" s="135"/>
      <c r="G62" s="82"/>
      <c r="H62" s="135"/>
      <c r="I62" s="248"/>
      <c r="J62" s="147"/>
      <c r="K62" s="151"/>
      <c r="L62" s="242" t="s">
        <v>168</v>
      </c>
      <c r="M62" s="238"/>
      <c r="N62" s="139"/>
      <c r="O62" s="140"/>
      <c r="P62" s="139"/>
      <c r="Q62" s="141"/>
      <c r="R62" s="144"/>
    </row>
    <row r="63" spans="1:18" s="48" customFormat="1" ht="9" customHeight="1">
      <c r="A63" s="249">
        <v>15</v>
      </c>
      <c r="B63" s="136">
        <f>IF($D63="","",VLOOKUP($D63,'Подг пар'!$A$7:$V$23,20))</f>
      </c>
      <c r="C63" s="136">
        <f>IF($D63="","",VLOOKUP($D63,'Подг пар'!$A$7:$V$23,21))</f>
      </c>
      <c r="D63" s="137"/>
      <c r="E63" s="430"/>
      <c r="F63" s="149"/>
      <c r="G63" s="244"/>
      <c r="H63" s="149"/>
      <c r="I63" s="236"/>
      <c r="J63" s="139"/>
      <c r="K63" s="246"/>
      <c r="L63" s="139">
        <v>85</v>
      </c>
      <c r="M63" s="140"/>
      <c r="N63" s="155"/>
      <c r="O63" s="140"/>
      <c r="P63" s="139"/>
      <c r="Q63" s="141"/>
      <c r="R63" s="144"/>
    </row>
    <row r="64" spans="1:18" s="48" customFormat="1" ht="9" customHeight="1">
      <c r="A64" s="201"/>
      <c r="B64" s="237"/>
      <c r="C64" s="237"/>
      <c r="D64" s="237"/>
      <c r="E64" s="430"/>
      <c r="F64" s="149"/>
      <c r="G64" s="244"/>
      <c r="H64" s="149"/>
      <c r="I64" s="238"/>
      <c r="J64" s="134"/>
      <c r="K64" s="246"/>
      <c r="L64" s="139"/>
      <c r="M64" s="140"/>
      <c r="N64" s="139"/>
      <c r="O64" s="140"/>
      <c r="P64" s="139"/>
      <c r="Q64" s="141"/>
      <c r="R64" s="144"/>
    </row>
    <row r="65" spans="1:18" s="48" customFormat="1" ht="9" customHeight="1">
      <c r="A65" s="201"/>
      <c r="B65" s="146"/>
      <c r="C65" s="146"/>
      <c r="D65" s="146"/>
      <c r="E65" s="441"/>
      <c r="F65" s="153"/>
      <c r="G65" s="256"/>
      <c r="H65" s="153"/>
      <c r="I65" s="239"/>
      <c r="J65" s="240" t="s">
        <v>140</v>
      </c>
      <c r="K65" s="250"/>
      <c r="L65" s="139"/>
      <c r="M65" s="140"/>
      <c r="N65" s="139"/>
      <c r="O65" s="140"/>
      <c r="P65" s="139"/>
      <c r="Q65" s="141"/>
      <c r="R65" s="144"/>
    </row>
    <row r="66" spans="1:18" s="48" customFormat="1" ht="9" customHeight="1">
      <c r="A66" s="201"/>
      <c r="B66" s="146"/>
      <c r="C66" s="146"/>
      <c r="D66" s="146"/>
      <c r="E66" s="441"/>
      <c r="F66" s="139"/>
      <c r="G66" s="82"/>
      <c r="H66" s="147"/>
      <c r="I66" s="151"/>
      <c r="J66" s="242" t="s">
        <v>165</v>
      </c>
      <c r="K66" s="238"/>
      <c r="L66" s="139"/>
      <c r="M66" s="140"/>
      <c r="N66" s="139"/>
      <c r="O66" s="140"/>
      <c r="P66" s="139"/>
      <c r="Q66" s="141"/>
      <c r="R66" s="144"/>
    </row>
    <row r="67" spans="1:18" s="48" customFormat="1" ht="9" customHeight="1">
      <c r="A67" s="255">
        <v>16</v>
      </c>
      <c r="B67" s="136">
        <f>IF($D67="","",VLOOKUP($D67,'Подг пар'!$A$7:$V$23,20))</f>
      </c>
      <c r="C67" s="136">
        <f>IF($D67="","",VLOOKUP($D67,'Подг пар'!$A$7:$V$23,21))</f>
      </c>
      <c r="D67" s="137"/>
      <c r="E67" s="430"/>
      <c r="F67" s="138"/>
      <c r="G67" s="235"/>
      <c r="H67" s="138"/>
      <c r="I67" s="245"/>
      <c r="J67" s="139"/>
      <c r="K67" s="140"/>
      <c r="L67" s="155"/>
      <c r="M67" s="241"/>
      <c r="N67" s="139"/>
      <c r="O67" s="140"/>
      <c r="P67" s="139"/>
      <c r="Q67" s="141"/>
      <c r="R67" s="144"/>
    </row>
    <row r="68" spans="1:18" s="48" customFormat="1" ht="9" customHeight="1">
      <c r="A68" s="201"/>
      <c r="B68" s="237"/>
      <c r="C68" s="237"/>
      <c r="D68" s="237"/>
      <c r="E68" s="430"/>
      <c r="F68" s="138"/>
      <c r="G68" s="235"/>
      <c r="H68" s="138"/>
      <c r="I68" s="238"/>
      <c r="J68" s="139"/>
      <c r="K68" s="140"/>
      <c r="L68" s="206"/>
      <c r="M68" s="247"/>
      <c r="N68" s="139"/>
      <c r="O68" s="140"/>
      <c r="P68" s="139"/>
      <c r="Q68" s="141"/>
      <c r="R68" s="144"/>
    </row>
    <row r="69" spans="1:18" s="48" customFormat="1" ht="9" customHeight="1">
      <c r="A69" s="257"/>
      <c r="B69" s="258"/>
      <c r="C69" s="258"/>
      <c r="D69" s="259"/>
      <c r="E69" s="154"/>
      <c r="F69" s="154"/>
      <c r="G69" s="133"/>
      <c r="H69" s="154"/>
      <c r="I69" s="260"/>
      <c r="J69" s="142"/>
      <c r="K69" s="143"/>
      <c r="L69" s="142"/>
      <c r="M69" s="143"/>
      <c r="N69" s="142"/>
      <c r="O69" s="143"/>
      <c r="P69" s="142"/>
      <c r="Q69" s="143"/>
      <c r="R69" s="144"/>
    </row>
    <row r="70" spans="1:18" s="2" customFormat="1" ht="6" customHeight="1">
      <c r="A70" s="257"/>
      <c r="B70" s="258"/>
      <c r="C70" s="258"/>
      <c r="D70" s="259"/>
      <c r="E70" s="154"/>
      <c r="F70" s="154"/>
      <c r="G70" s="261"/>
      <c r="H70" s="154"/>
      <c r="I70" s="260"/>
      <c r="J70" s="142"/>
      <c r="K70" s="143"/>
      <c r="L70" s="156"/>
      <c r="M70" s="157"/>
      <c r="N70" s="156"/>
      <c r="O70" s="157"/>
      <c r="P70" s="156"/>
      <c r="Q70" s="157"/>
      <c r="R70" s="158"/>
    </row>
    <row r="71" spans="1:17" s="18" customFormat="1" ht="10.5" customHeight="1">
      <c r="A71" s="159"/>
      <c r="B71" s="160"/>
      <c r="C71" s="161"/>
      <c r="D71" s="162"/>
      <c r="E71" s="163"/>
      <c r="F71" s="163"/>
      <c r="G71" s="163"/>
      <c r="H71" s="203"/>
      <c r="I71" s="163"/>
      <c r="J71" s="163"/>
      <c r="K71" s="164"/>
      <c r="L71" s="163"/>
      <c r="M71" s="165"/>
      <c r="N71" s="166"/>
      <c r="O71" s="166"/>
      <c r="P71" s="167"/>
      <c r="Q71" s="168"/>
    </row>
    <row r="72" spans="1:17" s="18" customFormat="1" ht="9" customHeight="1">
      <c r="A72" s="170"/>
      <c r="B72" s="169"/>
      <c r="C72" s="171"/>
      <c r="D72" s="172"/>
      <c r="E72" s="72"/>
      <c r="F72" s="71"/>
      <c r="G72" s="71"/>
      <c r="H72" s="262"/>
      <c r="I72" s="263"/>
      <c r="J72" s="169"/>
      <c r="K72" s="174"/>
      <c r="L72" s="169"/>
      <c r="M72" s="175"/>
      <c r="N72" s="177"/>
      <c r="O72" s="178"/>
      <c r="P72" s="178"/>
      <c r="Q72" s="179"/>
    </row>
    <row r="73" spans="1:17" s="18" customFormat="1" ht="9" customHeight="1">
      <c r="A73" s="170"/>
      <c r="B73" s="169"/>
      <c r="C73" s="171"/>
      <c r="D73" s="172"/>
      <c r="E73" s="72"/>
      <c r="F73" s="71"/>
      <c r="G73" s="71"/>
      <c r="H73" s="262"/>
      <c r="I73" s="263"/>
      <c r="J73" s="169"/>
      <c r="K73" s="174"/>
      <c r="L73" s="169"/>
      <c r="M73" s="175"/>
      <c r="N73" s="181"/>
      <c r="O73" s="180"/>
      <c r="P73" s="181"/>
      <c r="Q73" s="182"/>
    </row>
    <row r="74" spans="1:17" s="18" customFormat="1" ht="9" customHeight="1">
      <c r="A74" s="183"/>
      <c r="B74" s="181"/>
      <c r="C74" s="184"/>
      <c r="D74" s="172"/>
      <c r="E74" s="72"/>
      <c r="F74" s="71"/>
      <c r="G74" s="71"/>
      <c r="H74" s="262"/>
      <c r="I74" s="263"/>
      <c r="J74" s="169"/>
      <c r="K74" s="174"/>
      <c r="L74" s="169"/>
      <c r="M74" s="175"/>
      <c r="N74" s="177"/>
      <c r="O74" s="178"/>
      <c r="P74" s="178"/>
      <c r="Q74" s="179"/>
    </row>
    <row r="75" spans="1:17" s="18" customFormat="1" ht="9" customHeight="1">
      <c r="A75" s="185"/>
      <c r="B75" s="128"/>
      <c r="C75" s="186"/>
      <c r="D75" s="172"/>
      <c r="E75" s="72"/>
      <c r="F75" s="71"/>
      <c r="G75" s="71"/>
      <c r="H75" s="262"/>
      <c r="I75" s="263"/>
      <c r="J75" s="169"/>
      <c r="K75" s="174"/>
      <c r="L75" s="169"/>
      <c r="M75" s="175"/>
      <c r="N75" s="169"/>
      <c r="O75" s="174"/>
      <c r="P75" s="169"/>
      <c r="Q75" s="175"/>
    </row>
    <row r="76" spans="1:17" s="18" customFormat="1" ht="9" customHeight="1">
      <c r="A76" s="187"/>
      <c r="B76" s="188"/>
      <c r="C76" s="189"/>
      <c r="D76" s="172"/>
      <c r="E76" s="72"/>
      <c r="F76" s="71"/>
      <c r="G76" s="71"/>
      <c r="H76" s="262"/>
      <c r="I76" s="263"/>
      <c r="J76" s="169"/>
      <c r="K76" s="174"/>
      <c r="L76" s="169"/>
      <c r="M76" s="175"/>
      <c r="N76" s="181"/>
      <c r="O76" s="180"/>
      <c r="P76" s="181"/>
      <c r="Q76" s="182"/>
    </row>
    <row r="77" spans="1:17" s="18" customFormat="1" ht="9" customHeight="1">
      <c r="A77" s="170"/>
      <c r="B77" s="169"/>
      <c r="C77" s="171"/>
      <c r="D77" s="172"/>
      <c r="E77" s="72"/>
      <c r="F77" s="71"/>
      <c r="G77" s="71"/>
      <c r="H77" s="262"/>
      <c r="I77" s="263"/>
      <c r="J77" s="169"/>
      <c r="K77" s="174"/>
      <c r="L77" s="169"/>
      <c r="M77" s="175"/>
      <c r="N77" s="177" t="s">
        <v>2</v>
      </c>
      <c r="O77" s="178"/>
      <c r="P77" s="178"/>
      <c r="Q77" s="179"/>
    </row>
    <row r="78" spans="1:17" s="18" customFormat="1" ht="9" customHeight="1">
      <c r="A78" s="170"/>
      <c r="B78" s="169"/>
      <c r="C78" s="190"/>
      <c r="D78" s="172"/>
      <c r="E78" s="72"/>
      <c r="F78" s="71"/>
      <c r="G78" s="71"/>
      <c r="H78" s="262"/>
      <c r="I78" s="263"/>
      <c r="J78" s="169"/>
      <c r="K78" s="174"/>
      <c r="L78" s="169"/>
      <c r="M78" s="175"/>
      <c r="N78" s="169"/>
      <c r="O78" s="174"/>
      <c r="P78" s="169"/>
      <c r="Q78" s="175"/>
    </row>
    <row r="79" spans="1:17" s="18" customFormat="1" ht="9" customHeight="1">
      <c r="A79" s="183"/>
      <c r="B79" s="181"/>
      <c r="C79" s="191"/>
      <c r="D79" s="192"/>
      <c r="E79" s="193"/>
      <c r="F79" s="264"/>
      <c r="G79" s="264"/>
      <c r="H79" s="265"/>
      <c r="I79" s="266"/>
      <c r="J79" s="181"/>
      <c r="K79" s="180"/>
      <c r="L79" s="181"/>
      <c r="M79" s="182"/>
      <c r="N79" s="181" t="str">
        <f>Q4</f>
        <v>Евгений Зукин</v>
      </c>
      <c r="O79" s="180"/>
      <c r="P79" s="181"/>
      <c r="Q79" s="267">
        <f>MIN(4,'Подг пар'!$V$5)</f>
        <v>4</v>
      </c>
    </row>
    <row r="80" ht="15.75" customHeight="1"/>
    <row r="81" ht="9" customHeight="1"/>
  </sheetData>
  <sheetProtection/>
  <mergeCells count="1">
    <mergeCell ref="A4:C4"/>
  </mergeCells>
  <conditionalFormatting sqref="B7 B11 B15 B19 B23 B27 B31 B35 B39 B43 B47 B51 B55 B59 B63 B67">
    <cfRule type="cellIs" priority="1" dxfId="44" operator="equal" stopIfTrue="1">
      <formula>"DA"</formula>
    </cfRule>
  </conditionalFormatting>
  <conditionalFormatting sqref="H10 H58 H42 H50 H34 H26 H18 H66 J30 L22 N38 J62 J46 L54 J14">
    <cfRule type="expression" priority="2" dxfId="7" stopIfTrue="1">
      <formula>AND($N$1="CU",H10="Umpire")</formula>
    </cfRule>
    <cfRule type="expression" priority="3" dxfId="6" stopIfTrue="1">
      <formula>AND($N$1="CU",H10&lt;&gt;"Umpire",I10&lt;&gt;"")</formula>
    </cfRule>
    <cfRule type="expression" priority="4" dxfId="5" stopIfTrue="1">
      <formula>AND($N$1="CU",H10&lt;&gt;"Umpire")</formula>
    </cfRule>
  </conditionalFormatting>
  <conditionalFormatting sqref="L61 L13 L29 J25 L45 N21 N53 J9 J17 J65 J33 J41 J49 J57 P37">
    <cfRule type="expression" priority="5" dxfId="1" stopIfTrue="1">
      <formula>I10="as"</formula>
    </cfRule>
    <cfRule type="expression" priority="6" dxfId="1" stopIfTrue="1">
      <formula>I10="bs"</formula>
    </cfRule>
  </conditionalFormatting>
  <conditionalFormatting sqref="L62 L14 L30 J26 L46 N22 N54 J10 J18 J66 J34 J42 J50 J58 P38">
    <cfRule type="expression" priority="7" dxfId="1" stopIfTrue="1">
      <formula>I10="as"</formula>
    </cfRule>
    <cfRule type="expression" priority="8" dxfId="1" stopIfTrue="1">
      <formula>I10="bs"</formula>
    </cfRule>
  </conditionalFormatting>
  <conditionalFormatting sqref="I10 I18 I26 I34 I42 I50 I58 I66 K62 K46 K30 K14 M22 M54 O38">
    <cfRule type="expression" priority="9" dxfId="0" stopIfTrue="1">
      <formula>$N$1="CU"</formula>
    </cfRule>
  </conditionalFormatting>
  <conditionalFormatting sqref="E7 E11 E15 E19 E23 E27 E31 E35 E39 E43 E47 E51 E55 E59 E63 E67">
    <cfRule type="cellIs" priority="10" dxfId="35" operator="equal" stopIfTrue="1">
      <formula>"Bye"</formula>
    </cfRule>
  </conditionalFormatting>
  <conditionalFormatting sqref="D7 D11 D15 D19 D23 D27 D31 D35 D39 D43 D47 D51 D55 D59 D63 D67">
    <cfRule type="cellIs" priority="11" dxfId="8" operator="lessThan" stopIfTrue="1">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fitToHeight="1" fitToWidth="1"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32">
    <pageSetUpPr fitToPage="1"/>
  </sheetPr>
  <dimension ref="A1:T79"/>
  <sheetViews>
    <sheetView showGridLines="0" showZeros="0" zoomScalePageLayoutView="0" workbookViewId="0" topLeftCell="A1">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14" customWidth="1"/>
    <col min="10" max="10" width="10.7109375" style="0" customWidth="1"/>
    <col min="11" max="11" width="1.7109375" style="114" customWidth="1"/>
    <col min="12" max="12" width="10.7109375" style="0" customWidth="1"/>
    <col min="13" max="13" width="1.7109375" style="115" customWidth="1"/>
    <col min="14" max="14" width="10.7109375" style="0" customWidth="1"/>
    <col min="15" max="15" width="1.7109375" style="114" customWidth="1"/>
    <col min="16" max="16" width="10.7109375" style="0" customWidth="1"/>
    <col min="17" max="17" width="1.7109375" style="115" customWidth="1"/>
    <col min="19" max="19" width="8.7109375" style="0" customWidth="1"/>
    <col min="20" max="20" width="8.8515625" style="0" hidden="1" customWidth="1"/>
    <col min="21" max="21" width="5.7109375" style="0" customWidth="1"/>
  </cols>
  <sheetData>
    <row r="1" spans="1:17" s="116" customFormat="1" ht="21.75" customHeight="1">
      <c r="A1" s="74" t="str">
        <f>Подготовка!$A$6</f>
        <v>UFC OPEN 2007</v>
      </c>
      <c r="B1" s="118"/>
      <c r="I1" s="117"/>
      <c r="J1" s="226" t="s">
        <v>301</v>
      </c>
      <c r="K1" s="226"/>
      <c r="L1" s="227"/>
      <c r="M1" s="117"/>
      <c r="N1" s="117"/>
      <c r="O1" s="117"/>
      <c r="Q1" s="117"/>
    </row>
    <row r="2" spans="1:17" s="90" customFormat="1" ht="12.75">
      <c r="A2" s="77">
        <f>Подготовка!$A$8</f>
        <v>0</v>
      </c>
      <c r="B2" s="77"/>
      <c r="C2" s="77"/>
      <c r="D2" s="77"/>
      <c r="E2" s="77"/>
      <c r="F2" s="120"/>
      <c r="I2" s="115"/>
      <c r="J2" s="226"/>
      <c r="K2" s="226"/>
      <c r="L2" s="226"/>
      <c r="M2" s="115"/>
      <c r="O2" s="115"/>
      <c r="Q2" s="115"/>
    </row>
    <row r="3" spans="1:17" s="19" customFormat="1" ht="10.5" customHeight="1">
      <c r="A3" s="60" t="s">
        <v>66</v>
      </c>
      <c r="B3" s="60"/>
      <c r="C3" s="60"/>
      <c r="D3" s="60"/>
      <c r="E3" s="60"/>
      <c r="F3" s="60" t="s">
        <v>63</v>
      </c>
      <c r="G3" s="60"/>
      <c r="H3" s="60"/>
      <c r="I3" s="123"/>
      <c r="J3" s="60" t="s">
        <v>64</v>
      </c>
      <c r="K3" s="123"/>
      <c r="L3" s="60"/>
      <c r="M3" s="123"/>
      <c r="N3" s="60"/>
      <c r="O3" s="123"/>
      <c r="P3" s="60"/>
      <c r="Q3" s="61" t="s">
        <v>65</v>
      </c>
    </row>
    <row r="4" spans="1:17" s="38" customFormat="1" ht="11.25" customHeight="1" thickBot="1">
      <c r="A4" s="494" t="str">
        <f>Подготовка!$A$10</f>
        <v>6-8 июля 2007</v>
      </c>
      <c r="B4" s="494"/>
      <c r="C4" s="494"/>
      <c r="D4" s="124"/>
      <c r="E4" s="124"/>
      <c r="F4" s="125" t="str">
        <f>Подготовка!$C$10</f>
        <v>Селена, Черкассы</v>
      </c>
      <c r="G4" s="228"/>
      <c r="H4" s="124"/>
      <c r="I4" s="229"/>
      <c r="J4" s="127">
        <f>Подготовка!$D$10</f>
        <v>0</v>
      </c>
      <c r="K4" s="126"/>
      <c r="L4" s="85">
        <f>Подготовка!$A$12</f>
        <v>0</v>
      </c>
      <c r="M4" s="229"/>
      <c r="N4" s="124"/>
      <c r="O4" s="229"/>
      <c r="P4" s="124"/>
      <c r="Q4" s="69" t="str">
        <f>Подготовка!$E$10</f>
        <v>Евгений Зукин</v>
      </c>
    </row>
    <row r="5" spans="1:17" s="19" customFormat="1" ht="9.75">
      <c r="A5" s="230"/>
      <c r="B5" s="129" t="s">
        <v>76</v>
      </c>
      <c r="C5" s="129" t="s">
        <v>77</v>
      </c>
      <c r="D5" s="129" t="s">
        <v>78</v>
      </c>
      <c r="E5" s="130" t="s">
        <v>67</v>
      </c>
      <c r="F5" s="130" t="s">
        <v>68</v>
      </c>
      <c r="G5" s="130"/>
      <c r="H5" s="130" t="s">
        <v>79</v>
      </c>
      <c r="I5" s="130"/>
      <c r="J5" s="129" t="s">
        <v>80</v>
      </c>
      <c r="K5" s="231"/>
      <c r="L5" s="129" t="s">
        <v>83</v>
      </c>
      <c r="M5" s="131"/>
      <c r="N5" s="129" t="s">
        <v>81</v>
      </c>
      <c r="O5" s="231"/>
      <c r="P5" s="62" t="s">
        <v>112</v>
      </c>
      <c r="Q5" s="232"/>
    </row>
    <row r="6" spans="1:17" s="19" customFormat="1" ht="3.75" customHeight="1" thickBot="1">
      <c r="A6" s="233"/>
      <c r="B6" s="81"/>
      <c r="C6" s="81"/>
      <c r="D6" s="81"/>
      <c r="E6" s="22"/>
      <c r="F6" s="22"/>
      <c r="G6" s="82"/>
      <c r="H6" s="22"/>
      <c r="I6" s="107"/>
      <c r="J6" s="81"/>
      <c r="K6" s="107"/>
      <c r="L6" s="81"/>
      <c r="M6" s="107"/>
      <c r="N6" s="81"/>
      <c r="O6" s="107"/>
      <c r="P6" s="81"/>
      <c r="Q6" s="122"/>
    </row>
    <row r="7" spans="1:20" s="48" customFormat="1" ht="10.5" customHeight="1">
      <c r="A7" s="234">
        <v>1</v>
      </c>
      <c r="B7" s="136">
        <f>IF($D7="","",VLOOKUP($D7,'Подг пар'!$A$7:$V$23,20))</f>
      </c>
      <c r="C7" s="136">
        <f>IF($D7="","",VLOOKUP($D7,'Подг пар'!$A$7:$V$23,21))</f>
      </c>
      <c r="D7" s="137"/>
      <c r="E7" s="430" t="s">
        <v>141</v>
      </c>
      <c r="F7" s="138">
        <f>IF($D7="","",VLOOKUP($D7,'Подг пар'!$A$7:$V$23,3))</f>
      </c>
      <c r="G7" s="235"/>
      <c r="H7" s="138">
        <f>IF($D7="","",VLOOKUP($D7,'Подг пар'!$A$7:$V$23,4))</f>
      </c>
      <c r="I7" s="236"/>
      <c r="J7" s="139"/>
      <c r="K7" s="140"/>
      <c r="L7" s="139"/>
      <c r="M7" s="140"/>
      <c r="N7" s="139"/>
      <c r="O7" s="140"/>
      <c r="P7" s="139"/>
      <c r="Q7" s="141"/>
      <c r="R7" s="144"/>
      <c r="T7" s="145" t="e">
        <f>#REF!</f>
        <v>#REF!</v>
      </c>
    </row>
    <row r="8" spans="1:20" s="48" customFormat="1" ht="9" customHeight="1">
      <c r="A8" s="201"/>
      <c r="B8" s="237"/>
      <c r="C8" s="237"/>
      <c r="D8" s="237"/>
      <c r="E8" s="430" t="s">
        <v>166</v>
      </c>
      <c r="F8" s="138">
        <f>IF($D7="","",VLOOKUP($D7,'Подг пар'!$A$7:$V$23,8))</f>
      </c>
      <c r="G8" s="235"/>
      <c r="H8" s="138">
        <f>IF($D7="","",VLOOKUP($D7,'Подг пар'!$A$7:$V$23,9))</f>
      </c>
      <c r="I8" s="238"/>
      <c r="J8" s="134">
        <f>IF(I8="a",E7,IF(I8="b",E9,""))</f>
      </c>
      <c r="K8" s="140"/>
      <c r="L8" s="139"/>
      <c r="M8" s="140"/>
      <c r="N8" s="139"/>
      <c r="O8" s="140"/>
      <c r="P8" s="139"/>
      <c r="Q8" s="141"/>
      <c r="R8" s="144"/>
      <c r="T8" s="148" t="e">
        <f>#REF!</f>
        <v>#REF!</v>
      </c>
    </row>
    <row r="9" spans="1:20" s="48" customFormat="1" ht="9" customHeight="1">
      <c r="A9" s="201"/>
      <c r="B9" s="146"/>
      <c r="C9" s="146"/>
      <c r="D9" s="146"/>
      <c r="E9" s="441"/>
      <c r="F9" s="135"/>
      <c r="G9" s="82"/>
      <c r="H9" s="135"/>
      <c r="I9" s="239"/>
      <c r="J9" s="240" t="str">
        <f>UPPER(IF(OR(I10="a",I10="as"),E7,IF(OR(I10="b",I10="bs"),E11,)))</f>
        <v>АНДРОСЮК</v>
      </c>
      <c r="K9" s="241"/>
      <c r="L9" s="139"/>
      <c r="M9" s="140"/>
      <c r="N9" s="139"/>
      <c r="O9" s="140"/>
      <c r="P9" s="139"/>
      <c r="Q9" s="141"/>
      <c r="R9" s="144"/>
      <c r="T9" s="148" t="e">
        <f>#REF!</f>
        <v>#REF!</v>
      </c>
    </row>
    <row r="10" spans="1:20" s="48" customFormat="1" ht="9" customHeight="1">
      <c r="A10" s="201"/>
      <c r="B10" s="146"/>
      <c r="C10" s="146"/>
      <c r="D10" s="146"/>
      <c r="E10" s="441"/>
      <c r="F10" s="135"/>
      <c r="G10" s="82"/>
      <c r="H10" s="147" t="s">
        <v>1</v>
      </c>
      <c r="I10" s="151" t="s">
        <v>287</v>
      </c>
      <c r="J10" s="242" t="str">
        <f>UPPER(IF(OR(I10="a",I10="as"),E8,IF(OR(I10="b",I10="bs"),E12,)))</f>
        <v>ЕВСЕЕВ</v>
      </c>
      <c r="K10" s="243"/>
      <c r="L10" s="139"/>
      <c r="M10" s="140"/>
      <c r="N10" s="139"/>
      <c r="O10" s="140"/>
      <c r="P10" s="139"/>
      <c r="Q10" s="141"/>
      <c r="R10" s="144"/>
      <c r="T10" s="148" t="e">
        <f>#REF!</f>
        <v>#REF!</v>
      </c>
    </row>
    <row r="11" spans="1:20" s="48" customFormat="1" ht="9" customHeight="1">
      <c r="A11" s="201">
        <v>2</v>
      </c>
      <c r="B11" s="136">
        <f>IF($D11="","",VLOOKUP($D11,'Подг пар'!$A$7:$V$23,20))</f>
      </c>
      <c r="C11" s="136">
        <f>IF($D11="","",VLOOKUP($D11,'Подг пар'!$A$7:$V$23,21))</f>
      </c>
      <c r="D11" s="137"/>
      <c r="E11" s="430" t="s">
        <v>135</v>
      </c>
      <c r="F11" s="149">
        <f>IF($D11="","",VLOOKUP($D11,'Подг пар'!$A$7:$V$23,3))</f>
      </c>
      <c r="G11" s="244"/>
      <c r="H11" s="149">
        <f>IF($D11="","",VLOOKUP($D11,'Подг пар'!$A$7:$V$23,4))</f>
      </c>
      <c r="I11" s="245"/>
      <c r="J11" s="139">
        <v>84</v>
      </c>
      <c r="K11" s="246"/>
      <c r="L11" s="155"/>
      <c r="M11" s="241"/>
      <c r="N11" s="139"/>
      <c r="O11" s="140"/>
      <c r="P11" s="139"/>
      <c r="Q11" s="141"/>
      <c r="R11" s="144"/>
      <c r="T11" s="148" t="e">
        <f>#REF!</f>
        <v>#REF!</v>
      </c>
    </row>
    <row r="12" spans="1:20" s="48" customFormat="1" ht="9" customHeight="1">
      <c r="A12" s="201"/>
      <c r="B12" s="237"/>
      <c r="C12" s="237"/>
      <c r="D12" s="237"/>
      <c r="E12" s="430" t="s">
        <v>161</v>
      </c>
      <c r="F12" s="149">
        <f>IF($D11="","",VLOOKUP($D11,'Подг пар'!$A$7:$V$23,8))</f>
      </c>
      <c r="G12" s="244"/>
      <c r="H12" s="149">
        <f>IF($D11="","",VLOOKUP($D11,'Подг пар'!$A$7:$V$23,9))</f>
      </c>
      <c r="I12" s="238"/>
      <c r="J12" s="139"/>
      <c r="K12" s="246"/>
      <c r="L12" s="206"/>
      <c r="M12" s="247"/>
      <c r="N12" s="139"/>
      <c r="O12" s="140"/>
      <c r="P12" s="139"/>
      <c r="Q12" s="141"/>
      <c r="R12" s="144"/>
      <c r="T12" s="148" t="e">
        <f>#REF!</f>
        <v>#REF!</v>
      </c>
    </row>
    <row r="13" spans="1:20" s="48" customFormat="1" ht="9" customHeight="1">
      <c r="A13" s="201"/>
      <c r="B13" s="146"/>
      <c r="C13" s="146"/>
      <c r="D13" s="150"/>
      <c r="E13" s="441"/>
      <c r="F13" s="135"/>
      <c r="G13" s="82"/>
      <c r="H13" s="135"/>
      <c r="I13" s="248"/>
      <c r="J13" s="139"/>
      <c r="K13" s="239"/>
      <c r="L13" s="240" t="str">
        <f>UPPER(IF(OR(K14="a",K14="as"),J9,IF(OR(K14="b",K14="bs"),J17,)))</f>
        <v>АНДРОСЮК</v>
      </c>
      <c r="M13" s="140"/>
      <c r="N13" s="139"/>
      <c r="O13" s="140"/>
      <c r="P13" s="139"/>
      <c r="Q13" s="141"/>
      <c r="R13" s="144"/>
      <c r="T13" s="148" t="e">
        <f>#REF!</f>
        <v>#REF!</v>
      </c>
    </row>
    <row r="14" spans="1:20" s="48" customFormat="1" ht="9" customHeight="1">
      <c r="A14" s="201"/>
      <c r="B14" s="146"/>
      <c r="C14" s="146"/>
      <c r="D14" s="150"/>
      <c r="E14" s="441"/>
      <c r="F14" s="135"/>
      <c r="G14" s="82"/>
      <c r="H14" s="135"/>
      <c r="I14" s="248"/>
      <c r="J14" s="147" t="s">
        <v>1</v>
      </c>
      <c r="K14" s="151" t="s">
        <v>60</v>
      </c>
      <c r="L14" s="242" t="str">
        <f>UPPER(IF(OR(K14="a",K14="as"),J10,IF(OR(K14="b",K14="bs"),J18,)))</f>
        <v>ЕВСЕЕВ</v>
      </c>
      <c r="M14" s="243"/>
      <c r="N14" s="139"/>
      <c r="O14" s="140"/>
      <c r="P14" s="139"/>
      <c r="Q14" s="141"/>
      <c r="R14" s="144"/>
      <c r="T14" s="148" t="e">
        <f>#REF!</f>
        <v>#REF!</v>
      </c>
    </row>
    <row r="15" spans="1:20" s="48" customFormat="1" ht="9" customHeight="1">
      <c r="A15" s="249">
        <v>3</v>
      </c>
      <c r="B15" s="136">
        <f>IF($D15="","",VLOOKUP($D15,'Подг пар'!$A$7:$V$23,20))</f>
      </c>
      <c r="C15" s="136">
        <f>IF($D15="","",VLOOKUP($D15,'Подг пар'!$A$7:$V$23,21))</f>
      </c>
      <c r="D15" s="137"/>
      <c r="E15" s="430" t="s">
        <v>196</v>
      </c>
      <c r="F15" s="149">
        <f>IF($D15="","",VLOOKUP($D15,'Подг пар'!$A$7:$V$23,3))</f>
      </c>
      <c r="G15" s="244"/>
      <c r="H15" s="149">
        <f>IF($D15="","",VLOOKUP($D15,'Подг пар'!$A$7:$V$23,4))</f>
      </c>
      <c r="I15" s="236"/>
      <c r="J15" s="139"/>
      <c r="K15" s="246"/>
      <c r="L15" s="139">
        <v>60</v>
      </c>
      <c r="M15" s="246"/>
      <c r="N15" s="155"/>
      <c r="O15" s="140"/>
      <c r="P15" s="139"/>
      <c r="Q15" s="141"/>
      <c r="R15" s="144"/>
      <c r="T15" s="148" t="e">
        <f>#REF!</f>
        <v>#REF!</v>
      </c>
    </row>
    <row r="16" spans="1:20" s="48" customFormat="1" ht="9" customHeight="1" thickBot="1">
      <c r="A16" s="201"/>
      <c r="B16" s="237"/>
      <c r="C16" s="237"/>
      <c r="D16" s="237"/>
      <c r="E16" s="430" t="s">
        <v>222</v>
      </c>
      <c r="F16" s="149">
        <f>IF($D15="","",VLOOKUP($D15,'Подг пар'!$A$7:$V$23,8))</f>
      </c>
      <c r="G16" s="244"/>
      <c r="H16" s="149">
        <f>IF($D15="","",VLOOKUP($D15,'Подг пар'!$A$7:$V$23,9))</f>
      </c>
      <c r="I16" s="238"/>
      <c r="J16" s="134">
        <f>IF(I16="a",E15,IF(I16="b",E17,""))</f>
      </c>
      <c r="K16" s="246"/>
      <c r="L16" s="139"/>
      <c r="M16" s="246"/>
      <c r="N16" s="139"/>
      <c r="O16" s="140"/>
      <c r="P16" s="139"/>
      <c r="Q16" s="141"/>
      <c r="R16" s="144"/>
      <c r="T16" s="152" t="e">
        <f>#REF!</f>
        <v>#REF!</v>
      </c>
    </row>
    <row r="17" spans="1:18" s="48" customFormat="1" ht="9" customHeight="1">
      <c r="A17" s="201"/>
      <c r="B17" s="146"/>
      <c r="C17" s="146"/>
      <c r="D17" s="150"/>
      <c r="E17" s="441"/>
      <c r="F17" s="135"/>
      <c r="G17" s="82"/>
      <c r="H17" s="135"/>
      <c r="I17" s="239"/>
      <c r="J17" s="240" t="str">
        <f>UPPER(IF(OR(I18="a",I18="as"),E15,IF(OR(I18="b",I18="bs"),E19,)))</f>
        <v>РУДЕНКО</v>
      </c>
      <c r="K17" s="250"/>
      <c r="L17" s="139"/>
      <c r="M17" s="246"/>
      <c r="N17" s="139"/>
      <c r="O17" s="140"/>
      <c r="P17" s="139"/>
      <c r="Q17" s="141"/>
      <c r="R17" s="144"/>
    </row>
    <row r="18" spans="1:18" s="48" customFormat="1" ht="9" customHeight="1">
      <c r="A18" s="201"/>
      <c r="B18" s="146"/>
      <c r="C18" s="146"/>
      <c r="D18" s="150"/>
      <c r="E18" s="441"/>
      <c r="F18" s="135"/>
      <c r="G18" s="82"/>
      <c r="H18" s="147" t="s">
        <v>1</v>
      </c>
      <c r="I18" s="151" t="s">
        <v>287</v>
      </c>
      <c r="J18" s="242" t="str">
        <f>UPPER(IF(OR(I18="a",I18="as"),E16,IF(OR(I18="b",I18="bs"),E20,)))</f>
        <v>КОСТЕНКО</v>
      </c>
      <c r="K18" s="238"/>
      <c r="L18" s="139"/>
      <c r="M18" s="246"/>
      <c r="N18" s="139"/>
      <c r="O18" s="140"/>
      <c r="P18" s="139"/>
      <c r="Q18" s="141"/>
      <c r="R18" s="144"/>
    </row>
    <row r="19" spans="1:18" s="48" customFormat="1" ht="9" customHeight="1">
      <c r="A19" s="201">
        <v>4</v>
      </c>
      <c r="B19" s="136">
        <f>IF($D19="","",VLOOKUP($D19,'Подг пар'!$A$7:$V$23,20))</f>
      </c>
      <c r="C19" s="136">
        <f>IF($D19="","",VLOOKUP($D19,'Подг пар'!$A$7:$V$23,21))</f>
      </c>
      <c r="D19" s="137"/>
      <c r="E19" s="430" t="s">
        <v>138</v>
      </c>
      <c r="F19" s="149">
        <f>IF($D19="","",VLOOKUP($D19,'Подг пар'!$A$7:$V$23,3))</f>
      </c>
      <c r="G19" s="244"/>
      <c r="H19" s="149">
        <f>IF($D19="","",VLOOKUP($D19,'Подг пар'!$A$7:$V$23,4))</f>
      </c>
      <c r="I19" s="245"/>
      <c r="J19" s="139">
        <v>85</v>
      </c>
      <c r="K19" s="140"/>
      <c r="L19" s="155"/>
      <c r="M19" s="250"/>
      <c r="N19" s="139"/>
      <c r="O19" s="140"/>
      <c r="P19" s="139"/>
      <c r="Q19" s="141"/>
      <c r="R19" s="144"/>
    </row>
    <row r="20" spans="1:18" s="48" customFormat="1" ht="9" customHeight="1">
      <c r="A20" s="201"/>
      <c r="B20" s="237"/>
      <c r="C20" s="237"/>
      <c r="D20" s="237"/>
      <c r="E20" s="430" t="s">
        <v>137</v>
      </c>
      <c r="F20" s="149">
        <f>IF($D19="","",VLOOKUP($D19,'Подг пар'!$A$7:$V$23,8))</f>
      </c>
      <c r="G20" s="244"/>
      <c r="H20" s="149">
        <f>IF($D19="","",VLOOKUP($D19,'Подг пар'!$A$7:$V$23,9))</f>
      </c>
      <c r="I20" s="238"/>
      <c r="J20" s="139"/>
      <c r="K20" s="140"/>
      <c r="L20" s="206"/>
      <c r="M20" s="251"/>
      <c r="N20" s="139"/>
      <c r="O20" s="140"/>
      <c r="P20" s="139"/>
      <c r="Q20" s="141"/>
      <c r="R20" s="144"/>
    </row>
    <row r="21" spans="1:18" s="48" customFormat="1" ht="9" customHeight="1">
      <c r="A21" s="201"/>
      <c r="B21" s="146"/>
      <c r="C21" s="146"/>
      <c r="D21" s="146"/>
      <c r="E21" s="441"/>
      <c r="F21" s="135"/>
      <c r="G21" s="82"/>
      <c r="H21" s="135"/>
      <c r="I21" s="248"/>
      <c r="J21" s="139"/>
      <c r="K21" s="140"/>
      <c r="L21" s="139"/>
      <c r="M21" s="239"/>
      <c r="N21" s="240" t="str">
        <f>UPPER(IF(OR(M22="a",M22="as"),L13,IF(OR(M22="b",M22="bs"),L29,)))</f>
        <v>АНДРОСЮК</v>
      </c>
      <c r="O21" s="140"/>
      <c r="P21" s="139"/>
      <c r="Q21" s="141"/>
      <c r="R21" s="144"/>
    </row>
    <row r="22" spans="1:18" s="48" customFormat="1" ht="9" customHeight="1">
      <c r="A22" s="201"/>
      <c r="B22" s="146"/>
      <c r="C22" s="146"/>
      <c r="D22" s="146"/>
      <c r="E22" s="441"/>
      <c r="F22" s="135"/>
      <c r="G22" s="82"/>
      <c r="H22" s="135"/>
      <c r="I22" s="248"/>
      <c r="J22" s="139"/>
      <c r="K22" s="140"/>
      <c r="L22" s="147" t="s">
        <v>1</v>
      </c>
      <c r="M22" s="151" t="s">
        <v>60</v>
      </c>
      <c r="N22" s="242" t="str">
        <f>UPPER(IF(OR(M22="a",M22="as"),L14,IF(OR(M22="b",M22="bs"),L30,)))</f>
        <v>ЕВСЕЕВ</v>
      </c>
      <c r="O22" s="243"/>
      <c r="P22" s="139"/>
      <c r="Q22" s="141"/>
      <c r="R22" s="144"/>
    </row>
    <row r="23" spans="1:18" s="48" customFormat="1" ht="9" customHeight="1">
      <c r="A23" s="234">
        <v>5</v>
      </c>
      <c r="B23" s="136">
        <f>IF($D23="","",VLOOKUP($D23,'Подг пар'!$A$7:$V$23,20))</f>
      </c>
      <c r="C23" s="136">
        <f>IF($D23="","",VLOOKUP($D23,'Подг пар'!$A$7:$V$23,21))</f>
      </c>
      <c r="D23" s="137"/>
      <c r="E23" s="430" t="s">
        <v>122</v>
      </c>
      <c r="F23" s="138">
        <f>IF($D23="","",VLOOKUP($D23,'Подг пар'!$A$7:$V$23,3))</f>
      </c>
      <c r="G23" s="235"/>
      <c r="H23" s="138">
        <f>IF($D23="","",VLOOKUP($D23,'Подг пар'!$A$7:$V$23,4))</f>
      </c>
      <c r="I23" s="236"/>
      <c r="J23" s="139"/>
      <c r="K23" s="140"/>
      <c r="L23" s="139"/>
      <c r="M23" s="246"/>
      <c r="N23" s="139">
        <v>64</v>
      </c>
      <c r="O23" s="246"/>
      <c r="P23" s="139"/>
      <c r="Q23" s="141"/>
      <c r="R23" s="144"/>
    </row>
    <row r="24" spans="1:18" s="48" customFormat="1" ht="9" customHeight="1">
      <c r="A24" s="201"/>
      <c r="B24" s="237"/>
      <c r="C24" s="237"/>
      <c r="D24" s="237"/>
      <c r="E24" s="430" t="s">
        <v>148</v>
      </c>
      <c r="F24" s="138">
        <f>IF($D23="","",VLOOKUP($D23,'Подг пар'!$A$7:$V$23,8))</f>
      </c>
      <c r="G24" s="235"/>
      <c r="H24" s="138">
        <f>IF($D23="","",VLOOKUP($D23,'Подг пар'!$A$7:$V$23,9))</f>
      </c>
      <c r="I24" s="238"/>
      <c r="J24" s="134">
        <f>IF(I24="a",E23,IF(I24="b",E25,""))</f>
      </c>
      <c r="K24" s="140"/>
      <c r="L24" s="139"/>
      <c r="M24" s="246"/>
      <c r="N24" s="139"/>
      <c r="O24" s="246"/>
      <c r="P24" s="139"/>
      <c r="Q24" s="141"/>
      <c r="R24" s="144"/>
    </row>
    <row r="25" spans="1:18" s="48" customFormat="1" ht="9" customHeight="1">
      <c r="A25" s="201"/>
      <c r="B25" s="146"/>
      <c r="C25" s="146"/>
      <c r="D25" s="146"/>
      <c r="E25" s="441"/>
      <c r="F25" s="135"/>
      <c r="G25" s="82"/>
      <c r="H25" s="135"/>
      <c r="I25" s="239"/>
      <c r="J25" s="240" t="s">
        <v>133</v>
      </c>
      <c r="K25" s="241"/>
      <c r="L25" s="139"/>
      <c r="M25" s="246"/>
      <c r="N25" s="139"/>
      <c r="O25" s="246"/>
      <c r="P25" s="139"/>
      <c r="Q25" s="141"/>
      <c r="R25" s="144"/>
    </row>
    <row r="26" spans="1:18" s="48" customFormat="1" ht="9" customHeight="1">
      <c r="A26" s="201"/>
      <c r="B26" s="146"/>
      <c r="C26" s="146"/>
      <c r="D26" s="146"/>
      <c r="E26" s="441"/>
      <c r="F26" s="135"/>
      <c r="G26" s="82"/>
      <c r="H26" s="147" t="s">
        <v>1</v>
      </c>
      <c r="I26" s="151"/>
      <c r="J26" s="242" t="s">
        <v>159</v>
      </c>
      <c r="K26" s="243"/>
      <c r="L26" s="139"/>
      <c r="M26" s="246"/>
      <c r="N26" s="139"/>
      <c r="O26" s="246"/>
      <c r="P26" s="139"/>
      <c r="Q26" s="141"/>
      <c r="R26" s="144"/>
    </row>
    <row r="27" spans="1:18" s="48" customFormat="1" ht="9" customHeight="1">
      <c r="A27" s="201">
        <v>6</v>
      </c>
      <c r="B27" s="136">
        <f>IF($D27="","",VLOOKUP($D27,'Подг пар'!$A$7:$V$23,20))</f>
      </c>
      <c r="C27" s="136">
        <f>IF($D27="","",VLOOKUP($D27,'Подг пар'!$A$7:$V$23,21))</f>
      </c>
      <c r="D27" s="137"/>
      <c r="E27" s="430" t="s">
        <v>133</v>
      </c>
      <c r="F27" s="149">
        <f>IF($D27="","",VLOOKUP($D27,'Подг пар'!$A$7:$V$23,3))</f>
      </c>
      <c r="G27" s="244"/>
      <c r="H27" s="149">
        <f>IF($D27="","",VLOOKUP($D27,'Подг пар'!$A$7:$V$23,4))</f>
      </c>
      <c r="I27" s="245"/>
      <c r="J27" s="139">
        <v>85</v>
      </c>
      <c r="K27" s="246"/>
      <c r="L27" s="155"/>
      <c r="M27" s="250"/>
      <c r="N27" s="139"/>
      <c r="O27" s="246"/>
      <c r="P27" s="139"/>
      <c r="Q27" s="141"/>
      <c r="R27" s="144"/>
    </row>
    <row r="28" spans="1:18" s="48" customFormat="1" ht="9" customHeight="1">
      <c r="A28" s="201"/>
      <c r="B28" s="237"/>
      <c r="C28" s="237"/>
      <c r="D28" s="237"/>
      <c r="E28" s="430" t="s">
        <v>159</v>
      </c>
      <c r="F28" s="149">
        <f>IF($D27="","",VLOOKUP($D27,'Подг пар'!$A$7:$V$23,8))</f>
      </c>
      <c r="G28" s="244"/>
      <c r="H28" s="149">
        <f>IF($D27="","",VLOOKUP($D27,'Подг пар'!$A$7:$V$23,9))</f>
      </c>
      <c r="I28" s="238"/>
      <c r="J28" s="139"/>
      <c r="K28" s="246"/>
      <c r="L28" s="206"/>
      <c r="M28" s="251"/>
      <c r="N28" s="139"/>
      <c r="O28" s="246"/>
      <c r="P28" s="139"/>
      <c r="Q28" s="141"/>
      <c r="R28" s="144"/>
    </row>
    <row r="29" spans="1:18" s="48" customFormat="1" ht="9" customHeight="1">
      <c r="A29" s="201"/>
      <c r="B29" s="146"/>
      <c r="C29" s="146"/>
      <c r="D29" s="150"/>
      <c r="E29" s="441"/>
      <c r="F29" s="135"/>
      <c r="G29" s="82"/>
      <c r="H29" s="135"/>
      <c r="I29" s="248"/>
      <c r="J29" s="139"/>
      <c r="K29" s="239"/>
      <c r="L29" s="240" t="str">
        <f>UPPER(IF(OR(K30="a",K30="as"),J25,IF(OR(K30="b",K30="bs"),J33,)))</f>
        <v>ШИШКИН</v>
      </c>
      <c r="M29" s="246"/>
      <c r="N29" s="139"/>
      <c r="O29" s="246"/>
      <c r="P29" s="139"/>
      <c r="Q29" s="141"/>
      <c r="R29" s="144"/>
    </row>
    <row r="30" spans="1:18" s="48" customFormat="1" ht="9" customHeight="1">
      <c r="A30" s="201"/>
      <c r="B30" s="146"/>
      <c r="C30" s="146"/>
      <c r="D30" s="150"/>
      <c r="E30" s="441"/>
      <c r="F30" s="135"/>
      <c r="G30" s="82"/>
      <c r="H30" s="135"/>
      <c r="I30" s="248"/>
      <c r="J30" s="147" t="s">
        <v>1</v>
      </c>
      <c r="K30" s="151" t="s">
        <v>60</v>
      </c>
      <c r="L30" s="242" t="str">
        <f>UPPER(IF(OR(K30="a",K30="as"),J26,IF(OR(K30="b",K30="bs"),J34,)))</f>
        <v>СИВОХИН</v>
      </c>
      <c r="M30" s="238"/>
      <c r="N30" s="139"/>
      <c r="O30" s="246"/>
      <c r="P30" s="139"/>
      <c r="Q30" s="141"/>
      <c r="R30" s="144"/>
    </row>
    <row r="31" spans="1:18" s="48" customFormat="1" ht="9" customHeight="1">
      <c r="A31" s="249">
        <v>7</v>
      </c>
      <c r="B31" s="136">
        <f>IF($D31="","",VLOOKUP($D31,'Подг пар'!$A$7:$V$23,20))</f>
      </c>
      <c r="C31" s="136">
        <f>IF($D31="","",VLOOKUP($D31,'Подг пар'!$A$7:$V$23,21))</f>
      </c>
      <c r="D31" s="137"/>
      <c r="E31" s="430" t="s">
        <v>128</v>
      </c>
      <c r="F31" s="149">
        <f>IF($D31="","",VLOOKUP($D31,'Подг пар'!$A$7:$V$23,3))</f>
      </c>
      <c r="G31" s="244"/>
      <c r="H31" s="149">
        <f>IF($D31="","",VLOOKUP($D31,'Подг пар'!$A$7:$V$23,4))</f>
      </c>
      <c r="I31" s="236"/>
      <c r="J31" s="139"/>
      <c r="K31" s="246"/>
      <c r="L31" s="139"/>
      <c r="M31" s="140"/>
      <c r="N31" s="155"/>
      <c r="O31" s="246"/>
      <c r="P31" s="139"/>
      <c r="Q31" s="141"/>
      <c r="R31" s="144"/>
    </row>
    <row r="32" spans="1:18" s="48" customFormat="1" ht="9" customHeight="1">
      <c r="A32" s="201"/>
      <c r="B32" s="237"/>
      <c r="C32" s="237"/>
      <c r="D32" s="237"/>
      <c r="E32" s="430" t="s">
        <v>154</v>
      </c>
      <c r="F32" s="149">
        <f>IF($D31="","",VLOOKUP($D31,'Подг пар'!$A$7:$V$23,8))</f>
      </c>
      <c r="G32" s="244"/>
      <c r="H32" s="149">
        <f>IF($D31="","",VLOOKUP($D31,'Подг пар'!$A$7:$V$23,9))</f>
      </c>
      <c r="I32" s="238"/>
      <c r="J32" s="134">
        <f>IF(I32="a",E31,IF(I32="b",E33,""))</f>
      </c>
      <c r="K32" s="246"/>
      <c r="L32" s="139"/>
      <c r="M32" s="140"/>
      <c r="N32" s="139"/>
      <c r="O32" s="246"/>
      <c r="P32" s="139"/>
      <c r="Q32" s="141"/>
      <c r="R32" s="144"/>
    </row>
    <row r="33" spans="1:18" s="48" customFormat="1" ht="9" customHeight="1">
      <c r="A33" s="201"/>
      <c r="B33" s="146"/>
      <c r="C33" s="146"/>
      <c r="D33" s="150"/>
      <c r="E33" s="441"/>
      <c r="F33" s="135"/>
      <c r="G33" s="82"/>
      <c r="H33" s="135"/>
      <c r="I33" s="239"/>
      <c r="J33" s="240" t="str">
        <f>UPPER(IF(OR(I34="a",I34="as"),E31,IF(OR(I34="b",I34="bs"),E35,)))</f>
        <v>МАКАРОВ</v>
      </c>
      <c r="K33" s="250"/>
      <c r="L33" s="139"/>
      <c r="M33" s="140"/>
      <c r="N33" s="139"/>
      <c r="O33" s="246"/>
      <c r="P33" s="139"/>
      <c r="Q33" s="141"/>
      <c r="R33" s="144"/>
    </row>
    <row r="34" spans="1:18" s="48" customFormat="1" ht="9" customHeight="1">
      <c r="A34" s="201"/>
      <c r="B34" s="146"/>
      <c r="C34" s="146"/>
      <c r="D34" s="150"/>
      <c r="E34" s="441"/>
      <c r="F34" s="135"/>
      <c r="G34" s="82"/>
      <c r="H34" s="147" t="s">
        <v>1</v>
      </c>
      <c r="I34" s="151" t="s">
        <v>287</v>
      </c>
      <c r="J34" s="242" t="str">
        <f>UPPER(IF(OR(I34="a",I34="as"),E32,IF(OR(I34="b",I34="bs"),E36,)))</f>
        <v>ИЛЬИЧЕВ</v>
      </c>
      <c r="K34" s="238"/>
      <c r="L34" s="139"/>
      <c r="M34" s="140"/>
      <c r="N34" s="139"/>
      <c r="O34" s="246"/>
      <c r="P34" s="139"/>
      <c r="Q34" s="141"/>
      <c r="R34" s="144"/>
    </row>
    <row r="35" spans="1:18" s="48" customFormat="1" ht="9" customHeight="1">
      <c r="A35" s="201">
        <v>8</v>
      </c>
      <c r="B35" s="136">
        <f>IF($D35="","",VLOOKUP($D35,'Подг пар'!$A$7:$V$23,20))</f>
      </c>
      <c r="C35" s="136">
        <f>IF($D35="","",VLOOKUP($D35,'Подг пар'!$A$7:$V$23,21))</f>
      </c>
      <c r="D35" s="137"/>
      <c r="E35" s="430" t="s">
        <v>190</v>
      </c>
      <c r="F35" s="149">
        <f>IF($D35="","",VLOOKUP($D35,'Подг пар'!$A$7:$V$23,3))</f>
      </c>
      <c r="G35" s="244"/>
      <c r="H35" s="149">
        <f>IF($D35="","",VLOOKUP($D35,'Подг пар'!$A$7:$V$23,4))</f>
      </c>
      <c r="I35" s="245"/>
      <c r="J35" s="139">
        <v>84</v>
      </c>
      <c r="K35" s="140"/>
      <c r="L35" s="155"/>
      <c r="M35" s="241"/>
      <c r="N35" s="139"/>
      <c r="O35" s="246"/>
      <c r="P35" s="139"/>
      <c r="Q35" s="141"/>
      <c r="R35" s="144"/>
    </row>
    <row r="36" spans="1:18" s="48" customFormat="1" ht="9" customHeight="1">
      <c r="A36" s="201"/>
      <c r="B36" s="237"/>
      <c r="C36" s="237"/>
      <c r="D36" s="237"/>
      <c r="E36" s="430" t="s">
        <v>216</v>
      </c>
      <c r="F36" s="149">
        <f>IF($D35="","",VLOOKUP($D35,'Подг пар'!$A$7:$V$23,8))</f>
      </c>
      <c r="G36" s="244"/>
      <c r="H36" s="149">
        <f>IF($D35="","",VLOOKUP($D35,'Подг пар'!$A$7:$V$23,9))</f>
      </c>
      <c r="I36" s="238"/>
      <c r="J36" s="139"/>
      <c r="K36" s="140"/>
      <c r="L36" s="206"/>
      <c r="M36" s="247"/>
      <c r="N36" s="139"/>
      <c r="O36" s="246"/>
      <c r="P36" s="139"/>
      <c r="Q36" s="141"/>
      <c r="R36" s="144"/>
    </row>
    <row r="37" spans="1:18" s="48" customFormat="1" ht="9" customHeight="1">
      <c r="A37" s="201"/>
      <c r="B37" s="146"/>
      <c r="C37" s="146"/>
      <c r="D37" s="150"/>
      <c r="E37" s="441"/>
      <c r="F37" s="135"/>
      <c r="G37" s="82"/>
      <c r="H37" s="135"/>
      <c r="I37" s="248"/>
      <c r="J37" s="139"/>
      <c r="K37" s="140"/>
      <c r="L37" s="139"/>
      <c r="M37" s="140"/>
      <c r="N37" s="140"/>
      <c r="O37" s="239"/>
      <c r="P37" s="240" t="str">
        <f>UPPER(IF(OR(O38="a",O38="as"),N21,IF(OR(O38="b",O38="bs"),N53,)))</f>
        <v>АНДРОСЮК</v>
      </c>
      <c r="Q37" s="252"/>
      <c r="R37" s="144"/>
    </row>
    <row r="38" spans="1:18" s="48" customFormat="1" ht="9" customHeight="1">
      <c r="A38" s="201"/>
      <c r="B38" s="146"/>
      <c r="C38" s="146"/>
      <c r="D38" s="150"/>
      <c r="E38" s="441"/>
      <c r="F38" s="135"/>
      <c r="G38" s="82"/>
      <c r="H38" s="135"/>
      <c r="I38" s="248"/>
      <c r="J38" s="139"/>
      <c r="K38" s="140"/>
      <c r="L38" s="139"/>
      <c r="M38" s="140"/>
      <c r="N38" s="147" t="s">
        <v>1</v>
      </c>
      <c r="O38" s="151" t="s">
        <v>60</v>
      </c>
      <c r="P38" s="242" t="str">
        <f>UPPER(IF(OR(O38="a",O38="as"),N22,IF(OR(O38="b",O38="bs"),N54,)))</f>
        <v>ЕВСЕЕВ</v>
      </c>
      <c r="Q38" s="253"/>
      <c r="R38" s="144"/>
    </row>
    <row r="39" spans="1:18" s="48" customFormat="1" ht="9" customHeight="1">
      <c r="A39" s="249">
        <v>9</v>
      </c>
      <c r="B39" s="136">
        <f>IF($D39="","",VLOOKUP($D39,'Подг пар'!$A$7:$V$23,20))</f>
      </c>
      <c r="C39" s="136">
        <f>IF($D39="","",VLOOKUP($D39,'Подг пар'!$A$7:$V$23,21))</f>
      </c>
      <c r="D39" s="137"/>
      <c r="E39" s="430" t="s">
        <v>142</v>
      </c>
      <c r="F39" s="149">
        <f>IF($D39="","",VLOOKUP($D39,'Подг пар'!$A$7:$V$23,3))</f>
      </c>
      <c r="G39" s="244"/>
      <c r="H39" s="149">
        <f>IF($D39="","",VLOOKUP($D39,'Подг пар'!$A$7:$V$23,4))</f>
      </c>
      <c r="I39" s="236"/>
      <c r="J39" s="139"/>
      <c r="K39" s="140"/>
      <c r="L39" s="139"/>
      <c r="M39" s="140"/>
      <c r="N39" s="139"/>
      <c r="O39" s="246"/>
      <c r="P39" s="155">
        <v>64</v>
      </c>
      <c r="Q39" s="141"/>
      <c r="R39" s="144"/>
    </row>
    <row r="40" spans="1:18" s="48" customFormat="1" ht="9" customHeight="1">
      <c r="A40" s="201"/>
      <c r="B40" s="237"/>
      <c r="C40" s="237"/>
      <c r="D40" s="237"/>
      <c r="E40" s="430" t="s">
        <v>167</v>
      </c>
      <c r="F40" s="149">
        <f>IF($D39="","",VLOOKUP($D39,'Подг пар'!$A$7:$V$23,8))</f>
      </c>
      <c r="G40" s="244"/>
      <c r="H40" s="149">
        <f>IF($D39="","",VLOOKUP($D39,'Подг пар'!$A$7:$V$23,9))</f>
      </c>
      <c r="I40" s="238"/>
      <c r="J40" s="134">
        <f>IF(I40="a",E39,IF(I40="b",E41,""))</f>
      </c>
      <c r="K40" s="140"/>
      <c r="L40" s="139"/>
      <c r="M40" s="140"/>
      <c r="N40" s="139"/>
      <c r="O40" s="246"/>
      <c r="P40" s="206"/>
      <c r="Q40" s="254"/>
      <c r="R40" s="144"/>
    </row>
    <row r="41" spans="1:18" s="48" customFormat="1" ht="9" customHeight="1">
      <c r="A41" s="201"/>
      <c r="B41" s="146"/>
      <c r="C41" s="146"/>
      <c r="D41" s="150"/>
      <c r="E41" s="441"/>
      <c r="F41" s="135"/>
      <c r="G41" s="82"/>
      <c r="H41" s="135"/>
      <c r="I41" s="239"/>
      <c r="J41" s="240" t="str">
        <f>UPPER(IF(OR(I42="a",I42="as"),E39,IF(OR(I42="b",I42="bs"),E43,)))</f>
        <v>ТИМОЩУК</v>
      </c>
      <c r="K41" s="241"/>
      <c r="L41" s="139"/>
      <c r="M41" s="140"/>
      <c r="N41" s="139"/>
      <c r="O41" s="246"/>
      <c r="P41" s="139"/>
      <c r="Q41" s="141"/>
      <c r="R41" s="144"/>
    </row>
    <row r="42" spans="1:18" s="48" customFormat="1" ht="9" customHeight="1">
      <c r="A42" s="201"/>
      <c r="B42" s="146"/>
      <c r="C42" s="146"/>
      <c r="D42" s="150"/>
      <c r="E42" s="441"/>
      <c r="F42" s="135"/>
      <c r="G42" s="82"/>
      <c r="H42" s="147" t="s">
        <v>1</v>
      </c>
      <c r="I42" s="151" t="s">
        <v>287</v>
      </c>
      <c r="J42" s="242" t="str">
        <f>UPPER(IF(OR(I42="a",I42="as"),E40,IF(OR(I42="b",I42="bs"),E44,)))</f>
        <v>МЕЛЮС</v>
      </c>
      <c r="K42" s="243"/>
      <c r="L42" s="139"/>
      <c r="M42" s="140"/>
      <c r="N42" s="139"/>
      <c r="O42" s="246"/>
      <c r="P42" s="139"/>
      <c r="Q42" s="141"/>
      <c r="R42" s="144"/>
    </row>
    <row r="43" spans="1:18" s="48" customFormat="1" ht="9" customHeight="1">
      <c r="A43" s="201">
        <v>10</v>
      </c>
      <c r="B43" s="136">
        <f>IF($D43="","",VLOOKUP($D43,'Подг пар'!$A$7:$V$23,20))</f>
      </c>
      <c r="C43" s="136">
        <f>IF($D43="","",VLOOKUP($D43,'Подг пар'!$A$7:$V$23,21))</f>
      </c>
      <c r="D43" s="137"/>
      <c r="E43" s="430" t="s">
        <v>189</v>
      </c>
      <c r="F43" s="149">
        <f>IF($D43="","",VLOOKUP($D43,'Подг пар'!$A$7:$V$23,3))</f>
      </c>
      <c r="G43" s="244"/>
      <c r="H43" s="149">
        <f>IF($D43="","",VLOOKUP($D43,'Подг пар'!$A$7:$V$23,4))</f>
      </c>
      <c r="I43" s="245"/>
      <c r="J43" s="139" t="s">
        <v>288</v>
      </c>
      <c r="K43" s="246"/>
      <c r="L43" s="155"/>
      <c r="M43" s="241"/>
      <c r="N43" s="139"/>
      <c r="O43" s="246"/>
      <c r="P43" s="139"/>
      <c r="Q43" s="141"/>
      <c r="R43" s="144"/>
    </row>
    <row r="44" spans="1:18" s="48" customFormat="1" ht="9" customHeight="1">
      <c r="A44" s="201"/>
      <c r="B44" s="237"/>
      <c r="C44" s="237"/>
      <c r="D44" s="237"/>
      <c r="E44" s="430" t="s">
        <v>215</v>
      </c>
      <c r="F44" s="149">
        <f>IF($D43="","",VLOOKUP($D43,'Подг пар'!$A$7:$V$23,8))</f>
      </c>
      <c r="G44" s="244"/>
      <c r="H44" s="149">
        <f>IF($D43="","",VLOOKUP($D43,'Подг пар'!$A$7:$V$23,9))</f>
      </c>
      <c r="I44" s="238"/>
      <c r="J44" s="139"/>
      <c r="K44" s="246"/>
      <c r="L44" s="206"/>
      <c r="M44" s="247"/>
      <c r="N44" s="139"/>
      <c r="O44" s="246"/>
      <c r="P44" s="139"/>
      <c r="Q44" s="141"/>
      <c r="R44" s="144"/>
    </row>
    <row r="45" spans="1:18" s="48" customFormat="1" ht="9" customHeight="1">
      <c r="A45" s="201"/>
      <c r="B45" s="146"/>
      <c r="C45" s="146"/>
      <c r="D45" s="150"/>
      <c r="E45" s="441"/>
      <c r="F45" s="135"/>
      <c r="G45" s="82"/>
      <c r="H45" s="135"/>
      <c r="I45" s="248"/>
      <c r="J45" s="139"/>
      <c r="K45" s="239"/>
      <c r="L45" s="240" t="str">
        <f>UPPER(IF(OR(K46="a",K46="as"),J41,IF(OR(K46="b",K46="bs"),J49,)))</f>
        <v>КОКАРЕВ</v>
      </c>
      <c r="M45" s="140"/>
      <c r="N45" s="139"/>
      <c r="O45" s="246"/>
      <c r="P45" s="139"/>
      <c r="Q45" s="141"/>
      <c r="R45" s="144"/>
    </row>
    <row r="46" spans="1:18" s="48" customFormat="1" ht="9" customHeight="1">
      <c r="A46" s="201"/>
      <c r="B46" s="146"/>
      <c r="C46" s="146"/>
      <c r="D46" s="150"/>
      <c r="E46" s="441"/>
      <c r="F46" s="135"/>
      <c r="G46" s="82"/>
      <c r="H46" s="135"/>
      <c r="I46" s="248"/>
      <c r="J46" s="147" t="s">
        <v>1</v>
      </c>
      <c r="K46" s="151" t="s">
        <v>287</v>
      </c>
      <c r="L46" s="242" t="str">
        <f>UPPER(IF(OR(K46="a",K46="as"),J42,IF(OR(K46="b",K46="bs"),J50,)))</f>
        <v>МИХЕЕВ</v>
      </c>
      <c r="M46" s="243"/>
      <c r="N46" s="139"/>
      <c r="O46" s="246"/>
      <c r="P46" s="139"/>
      <c r="Q46" s="141"/>
      <c r="R46" s="144"/>
    </row>
    <row r="47" spans="1:18" s="48" customFormat="1" ht="9" customHeight="1">
      <c r="A47" s="249">
        <v>11</v>
      </c>
      <c r="B47" s="136">
        <f>IF($D47="","",VLOOKUP($D47,'Подг пар'!$A$7:$V$23,20))</f>
      </c>
      <c r="C47" s="136">
        <f>IF($D47="","",VLOOKUP($D47,'Подг пар'!$A$7:$V$23,21))</f>
      </c>
      <c r="D47" s="137"/>
      <c r="E47" s="430" t="s">
        <v>132</v>
      </c>
      <c r="F47" s="149">
        <f>IF($D47="","",VLOOKUP($D47,'Подг пар'!$A$7:$V$23,3))</f>
      </c>
      <c r="G47" s="244"/>
      <c r="H47" s="149">
        <f>IF($D47="","",VLOOKUP($D47,'Подг пар'!$A$7:$V$23,4))</f>
      </c>
      <c r="I47" s="236"/>
      <c r="J47" s="139"/>
      <c r="K47" s="246"/>
      <c r="L47" s="139">
        <v>61</v>
      </c>
      <c r="M47" s="246"/>
      <c r="N47" s="155"/>
      <c r="O47" s="246"/>
      <c r="P47" s="139"/>
      <c r="Q47" s="141"/>
      <c r="R47" s="144"/>
    </row>
    <row r="48" spans="1:18" s="48" customFormat="1" ht="9" customHeight="1">
      <c r="A48" s="201"/>
      <c r="B48" s="237"/>
      <c r="C48" s="237"/>
      <c r="D48" s="237"/>
      <c r="E48" s="430" t="s">
        <v>158</v>
      </c>
      <c r="F48" s="149">
        <f>IF($D47="","",VLOOKUP($D47,'Подг пар'!$A$7:$V$23,8))</f>
      </c>
      <c r="G48" s="244"/>
      <c r="H48" s="149">
        <f>IF($D47="","",VLOOKUP($D47,'Подг пар'!$A$7:$V$23,9))</f>
      </c>
      <c r="I48" s="238"/>
      <c r="J48" s="134">
        <f>IF(I48="a",E47,IF(I48="b",E49,""))</f>
      </c>
      <c r="K48" s="246"/>
      <c r="L48" s="139"/>
      <c r="M48" s="246"/>
      <c r="N48" s="139"/>
      <c r="O48" s="246"/>
      <c r="P48" s="139"/>
      <c r="Q48" s="141"/>
      <c r="R48" s="144"/>
    </row>
    <row r="49" spans="1:18" s="48" customFormat="1" ht="9" customHeight="1">
      <c r="A49" s="201"/>
      <c r="B49" s="146"/>
      <c r="C49" s="146"/>
      <c r="D49" s="146"/>
      <c r="E49" s="441"/>
      <c r="F49" s="135"/>
      <c r="G49" s="82"/>
      <c r="H49" s="135"/>
      <c r="I49" s="239"/>
      <c r="J49" s="240" t="str">
        <f>UPPER(IF(OR(I50="a",I50="as"),E47,IF(OR(I50="b",I50="bs"),E51,)))</f>
        <v>КОКАРЕВ</v>
      </c>
      <c r="K49" s="250"/>
      <c r="L49" s="139"/>
      <c r="M49" s="246"/>
      <c r="N49" s="139"/>
      <c r="O49" s="246"/>
      <c r="P49" s="139"/>
      <c r="Q49" s="141"/>
      <c r="R49" s="144"/>
    </row>
    <row r="50" spans="1:18" s="48" customFormat="1" ht="9" customHeight="1">
      <c r="A50" s="201"/>
      <c r="B50" s="146"/>
      <c r="C50" s="146"/>
      <c r="D50" s="146"/>
      <c r="E50" s="441"/>
      <c r="F50" s="135"/>
      <c r="G50" s="82"/>
      <c r="H50" s="147" t="s">
        <v>1</v>
      </c>
      <c r="I50" s="151" t="s">
        <v>287</v>
      </c>
      <c r="J50" s="242" t="str">
        <f>UPPER(IF(OR(I50="a",I50="as"),E48,IF(OR(I50="b",I50="bs"),E52,)))</f>
        <v>МИХЕЕВ</v>
      </c>
      <c r="K50" s="238"/>
      <c r="L50" s="139"/>
      <c r="M50" s="246"/>
      <c r="N50" s="139"/>
      <c r="O50" s="246"/>
      <c r="P50" s="139"/>
      <c r="Q50" s="141"/>
      <c r="R50" s="144"/>
    </row>
    <row r="51" spans="1:18" s="48" customFormat="1" ht="9" customHeight="1">
      <c r="A51" s="255">
        <v>12</v>
      </c>
      <c r="B51" s="136">
        <f>IF($D51="","",VLOOKUP($D51,'Подг пар'!$A$7:$V$23,20))</f>
      </c>
      <c r="C51" s="136">
        <f>IF($D51="","",VLOOKUP($D51,'Подг пар'!$A$7:$V$23,21))</f>
      </c>
      <c r="D51" s="137"/>
      <c r="E51" s="430" t="s">
        <v>144</v>
      </c>
      <c r="F51" s="138">
        <f>IF($D51="","",VLOOKUP($D51,'Подг пар'!$A$7:$V$23,3))</f>
      </c>
      <c r="G51" s="235"/>
      <c r="H51" s="138">
        <f>IF($D51="","",VLOOKUP($D51,'Подг пар'!$A$7:$V$23,4))</f>
      </c>
      <c r="I51" s="245"/>
      <c r="J51" s="139" t="s">
        <v>288</v>
      </c>
      <c r="K51" s="140"/>
      <c r="L51" s="155"/>
      <c r="M51" s="250"/>
      <c r="N51" s="139"/>
      <c r="O51" s="246"/>
      <c r="P51" s="139"/>
      <c r="Q51" s="141"/>
      <c r="R51" s="144"/>
    </row>
    <row r="52" spans="1:18" s="48" customFormat="1" ht="9" customHeight="1">
      <c r="A52" s="201"/>
      <c r="B52" s="237"/>
      <c r="C52" s="237"/>
      <c r="D52" s="237"/>
      <c r="E52" s="430" t="s">
        <v>169</v>
      </c>
      <c r="F52" s="138">
        <f>IF($D51="","",VLOOKUP($D51,'Подг пар'!$A$7:$V$23,8))</f>
      </c>
      <c r="G52" s="235"/>
      <c r="H52" s="138">
        <f>IF($D51="","",VLOOKUP($D51,'Подг пар'!$A$7:$V$23,9))</f>
      </c>
      <c r="I52" s="238"/>
      <c r="J52" s="139"/>
      <c r="K52" s="140"/>
      <c r="L52" s="206"/>
      <c r="M52" s="251"/>
      <c r="N52" s="139"/>
      <c r="O52" s="246"/>
      <c r="P52" s="139"/>
      <c r="Q52" s="141"/>
      <c r="R52" s="144"/>
    </row>
    <row r="53" spans="1:18" s="48" customFormat="1" ht="9" customHeight="1">
      <c r="A53" s="201"/>
      <c r="B53" s="146"/>
      <c r="C53" s="146"/>
      <c r="D53" s="146"/>
      <c r="E53" s="441"/>
      <c r="F53" s="135"/>
      <c r="G53" s="82"/>
      <c r="H53" s="135"/>
      <c r="I53" s="248"/>
      <c r="J53" s="139"/>
      <c r="K53" s="140"/>
      <c r="L53" s="139"/>
      <c r="M53" s="239"/>
      <c r="N53" s="240" t="str">
        <f>UPPER(IF(OR(M54="a",M54="as"),L45,IF(OR(M54="b",M54="bs"),L61,)))</f>
        <v>КОКАРЕВ</v>
      </c>
      <c r="O53" s="246"/>
      <c r="P53" s="139"/>
      <c r="Q53" s="141"/>
      <c r="R53" s="144"/>
    </row>
    <row r="54" spans="1:18" s="48" customFormat="1" ht="9" customHeight="1">
      <c r="A54" s="201"/>
      <c r="B54" s="146"/>
      <c r="C54" s="146"/>
      <c r="D54" s="146"/>
      <c r="E54" s="441"/>
      <c r="F54" s="135"/>
      <c r="G54" s="82"/>
      <c r="H54" s="135"/>
      <c r="I54" s="248"/>
      <c r="J54" s="139"/>
      <c r="K54" s="140"/>
      <c r="L54" s="147" t="s">
        <v>1</v>
      </c>
      <c r="M54" s="151" t="s">
        <v>60</v>
      </c>
      <c r="N54" s="242" t="str">
        <f>UPPER(IF(OR(M54="a",M54="as"),L46,IF(OR(M54="b",M54="bs"),L62,)))</f>
        <v>МИХЕЕВ</v>
      </c>
      <c r="O54" s="238"/>
      <c r="P54" s="139"/>
      <c r="Q54" s="141"/>
      <c r="R54" s="144"/>
    </row>
    <row r="55" spans="1:18" s="48" customFormat="1" ht="9" customHeight="1">
      <c r="A55" s="249">
        <v>13</v>
      </c>
      <c r="B55" s="136">
        <f>IF($D55="","",VLOOKUP($D55,'Подг пар'!$A$7:$V$23,20))</f>
      </c>
      <c r="C55" s="136">
        <f>IF($D55="","",VLOOKUP($D55,'Подг пар'!$A$7:$V$23,21))</f>
      </c>
      <c r="D55" s="137"/>
      <c r="E55" s="430" t="s">
        <v>177</v>
      </c>
      <c r="F55" s="149">
        <f>IF($D55="","",VLOOKUP($D55,'Подг пар'!$A$7:$V$23,3))</f>
      </c>
      <c r="G55" s="244"/>
      <c r="H55" s="149">
        <f>IF($D55="","",VLOOKUP($D55,'Подг пар'!$A$7:$V$23,4))</f>
      </c>
      <c r="I55" s="236"/>
      <c r="J55" s="139"/>
      <c r="K55" s="140"/>
      <c r="L55" s="139"/>
      <c r="M55" s="246"/>
      <c r="N55" s="139" t="s">
        <v>346</v>
      </c>
      <c r="O55" s="140"/>
      <c r="P55" s="139"/>
      <c r="Q55" s="141"/>
      <c r="R55" s="144"/>
    </row>
    <row r="56" spans="1:18" s="48" customFormat="1" ht="9" customHeight="1">
      <c r="A56" s="201"/>
      <c r="B56" s="237"/>
      <c r="C56" s="237"/>
      <c r="D56" s="237"/>
      <c r="E56" s="430" t="s">
        <v>203</v>
      </c>
      <c r="F56" s="149">
        <f>IF($D55="","",VLOOKUP($D55,'Подг пар'!$A$7:$V$23,8))</f>
      </c>
      <c r="G56" s="244"/>
      <c r="H56" s="149">
        <f>IF($D55="","",VLOOKUP($D55,'Подг пар'!$A$7:$V$23,9))</f>
      </c>
      <c r="I56" s="238"/>
      <c r="J56" s="134">
        <f>IF(I56="a",E55,IF(I56="b",E57,""))</f>
      </c>
      <c r="K56" s="140"/>
      <c r="L56" s="139"/>
      <c r="M56" s="246"/>
      <c r="N56" s="139"/>
      <c r="O56" s="140"/>
      <c r="P56" s="139"/>
      <c r="Q56" s="141"/>
      <c r="R56" s="144"/>
    </row>
    <row r="57" spans="1:18" s="48" customFormat="1" ht="9" customHeight="1">
      <c r="A57" s="201"/>
      <c r="B57" s="146"/>
      <c r="C57" s="146"/>
      <c r="D57" s="150"/>
      <c r="E57" s="441"/>
      <c r="F57" s="135"/>
      <c r="G57" s="82"/>
      <c r="H57" s="135"/>
      <c r="I57" s="239"/>
      <c r="J57" s="240" t="str">
        <f>UPPER(IF(OR(I58="a",I58="as"),E55,IF(OR(I58="b",I58="bs"),E59,)))</f>
        <v>ГАВРИЛОВ</v>
      </c>
      <c r="K57" s="241"/>
      <c r="L57" s="139"/>
      <c r="M57" s="246"/>
      <c r="N57" s="139"/>
      <c r="O57" s="140"/>
      <c r="P57" s="139"/>
      <c r="Q57" s="141"/>
      <c r="R57" s="144"/>
    </row>
    <row r="58" spans="1:18" s="48" customFormat="1" ht="9" customHeight="1">
      <c r="A58" s="201"/>
      <c r="B58" s="146"/>
      <c r="C58" s="146"/>
      <c r="D58" s="150"/>
      <c r="E58" s="441"/>
      <c r="F58" s="135"/>
      <c r="G58" s="82"/>
      <c r="H58" s="147" t="s">
        <v>1</v>
      </c>
      <c r="I58" s="151" t="s">
        <v>287</v>
      </c>
      <c r="J58" s="242" t="str">
        <f>UPPER(IF(OR(I58="a",I58="as"),E56,IF(OR(I58="b",I58="bs"),E60,)))</f>
        <v>КОВРИШКИН</v>
      </c>
      <c r="K58" s="243"/>
      <c r="L58" s="139"/>
      <c r="M58" s="246"/>
      <c r="N58" s="139"/>
      <c r="O58" s="140"/>
      <c r="P58" s="139"/>
      <c r="Q58" s="141"/>
      <c r="R58" s="144"/>
    </row>
    <row r="59" spans="1:18" s="48" customFormat="1" ht="9" customHeight="1">
      <c r="A59" s="201">
        <v>14</v>
      </c>
      <c r="B59" s="136">
        <f>IF($D59="","",VLOOKUP($D59,'Подг пар'!$A$7:$V$23,20))</f>
      </c>
      <c r="C59" s="136">
        <f>IF($D59="","",VLOOKUP($D59,'Подг пар'!$A$7:$V$23,21))</f>
      </c>
      <c r="D59" s="137"/>
      <c r="E59" s="430" t="s">
        <v>131</v>
      </c>
      <c r="F59" s="149">
        <f>IF($D59="","",VLOOKUP($D59,'Подг пар'!$A$7:$V$23,3))</f>
      </c>
      <c r="G59" s="244"/>
      <c r="H59" s="149">
        <f>IF($D59="","",VLOOKUP($D59,'Подг пар'!$A$7:$V$23,4))</f>
      </c>
      <c r="I59" s="245"/>
      <c r="J59" s="139" t="s">
        <v>288</v>
      </c>
      <c r="K59" s="246"/>
      <c r="L59" s="155"/>
      <c r="M59" s="250"/>
      <c r="N59" s="139"/>
      <c r="O59" s="140"/>
      <c r="P59" s="139"/>
      <c r="Q59" s="141"/>
      <c r="R59" s="144"/>
    </row>
    <row r="60" spans="1:18" s="48" customFormat="1" ht="9" customHeight="1">
      <c r="A60" s="201"/>
      <c r="B60" s="237"/>
      <c r="C60" s="237"/>
      <c r="D60" s="237"/>
      <c r="E60" s="430" t="s">
        <v>157</v>
      </c>
      <c r="F60" s="149">
        <f>IF($D59="","",VLOOKUP($D59,'Подг пар'!$A$7:$V$23,8))</f>
      </c>
      <c r="G60" s="244"/>
      <c r="H60" s="149">
        <f>IF($D59="","",VLOOKUP($D59,'Подг пар'!$A$7:$V$23,9))</f>
      </c>
      <c r="I60" s="238"/>
      <c r="J60" s="139"/>
      <c r="K60" s="246"/>
      <c r="L60" s="206"/>
      <c r="M60" s="251"/>
      <c r="N60" s="139"/>
      <c r="O60" s="140"/>
      <c r="P60" s="139"/>
      <c r="Q60" s="141"/>
      <c r="R60" s="144"/>
    </row>
    <row r="61" spans="1:18" s="48" customFormat="1" ht="9" customHeight="1">
      <c r="A61" s="201"/>
      <c r="B61" s="146"/>
      <c r="C61" s="146"/>
      <c r="D61" s="150"/>
      <c r="E61" s="441"/>
      <c r="F61" s="135"/>
      <c r="G61" s="82"/>
      <c r="H61" s="135"/>
      <c r="I61" s="248"/>
      <c r="J61" s="139"/>
      <c r="K61" s="239"/>
      <c r="L61" s="240" t="str">
        <f>UPPER(IF(OR(K62="a",K62="as"),J57,IF(OR(K62="b",K62="bs"),J65,)))</f>
        <v>ГАВРИЛОВ</v>
      </c>
      <c r="M61" s="246"/>
      <c r="N61" s="139"/>
      <c r="O61" s="140"/>
      <c r="P61" s="139"/>
      <c r="Q61" s="141"/>
      <c r="R61" s="144"/>
    </row>
    <row r="62" spans="1:18" s="48" customFormat="1" ht="9" customHeight="1">
      <c r="A62" s="201"/>
      <c r="B62" s="146"/>
      <c r="C62" s="146"/>
      <c r="D62" s="150"/>
      <c r="E62" s="441"/>
      <c r="F62" s="135"/>
      <c r="G62" s="82"/>
      <c r="H62" s="135"/>
      <c r="I62" s="248"/>
      <c r="J62" s="147" t="s">
        <v>1</v>
      </c>
      <c r="K62" s="151" t="s">
        <v>60</v>
      </c>
      <c r="L62" s="242" t="str">
        <f>UPPER(IF(OR(K62="a",K62="as"),J58,IF(OR(K62="b",K62="bs"),J66,)))</f>
        <v>КОВРИШКИН</v>
      </c>
      <c r="M62" s="238"/>
      <c r="N62" s="139"/>
      <c r="O62" s="140"/>
      <c r="P62" s="139"/>
      <c r="Q62" s="141"/>
      <c r="R62" s="144"/>
    </row>
    <row r="63" spans="1:18" s="48" customFormat="1" ht="9" customHeight="1">
      <c r="A63" s="249">
        <v>15</v>
      </c>
      <c r="B63" s="136">
        <f>IF($D63="","",VLOOKUP($D63,'Подг пар'!$A$7:$V$23,20))</f>
      </c>
      <c r="C63" s="136">
        <f>IF($D63="","",VLOOKUP($D63,'Подг пар'!$A$7:$V$23,21))</f>
      </c>
      <c r="D63" s="137"/>
      <c r="E63" s="430" t="s">
        <v>134</v>
      </c>
      <c r="F63" s="149">
        <f>IF($D63="","",VLOOKUP($D63,'Подг пар'!$A$7:$V$23,3))</f>
      </c>
      <c r="G63" s="244"/>
      <c r="H63" s="149">
        <f>IF($D63="","",VLOOKUP($D63,'Подг пар'!$A$7:$V$23,4))</f>
      </c>
      <c r="I63" s="236"/>
      <c r="J63" s="139"/>
      <c r="K63" s="246"/>
      <c r="L63" s="139">
        <v>85</v>
      </c>
      <c r="M63" s="140"/>
      <c r="N63" s="155"/>
      <c r="O63" s="140"/>
      <c r="P63" s="139"/>
      <c r="Q63" s="141"/>
      <c r="R63" s="144"/>
    </row>
    <row r="64" spans="1:18" s="48" customFormat="1" ht="9" customHeight="1">
      <c r="A64" s="201"/>
      <c r="B64" s="237"/>
      <c r="C64" s="237"/>
      <c r="D64" s="237"/>
      <c r="E64" s="430" t="s">
        <v>160</v>
      </c>
      <c r="F64" s="149">
        <f>IF($D63="","",VLOOKUP($D63,'Подг пар'!$A$7:$V$23,8))</f>
      </c>
      <c r="G64" s="244"/>
      <c r="H64" s="149">
        <f>IF($D63="","",VLOOKUP($D63,'Подг пар'!$A$7:$V$23,9))</f>
      </c>
      <c r="I64" s="238"/>
      <c r="J64" s="134">
        <f>IF(I64="a",E63,IF(I64="b",E65,""))</f>
      </c>
      <c r="K64" s="246"/>
      <c r="L64" s="139"/>
      <c r="M64" s="140"/>
      <c r="N64" s="139"/>
      <c r="O64" s="140"/>
      <c r="P64" s="139"/>
      <c r="Q64" s="141"/>
      <c r="R64" s="144"/>
    </row>
    <row r="65" spans="1:18" s="48" customFormat="1" ht="9" customHeight="1">
      <c r="A65" s="201"/>
      <c r="B65" s="146"/>
      <c r="C65" s="146"/>
      <c r="D65" s="146"/>
      <c r="E65" s="441"/>
      <c r="F65" s="153"/>
      <c r="G65" s="256"/>
      <c r="H65" s="153"/>
      <c r="I65" s="239"/>
      <c r="J65" s="240" t="str">
        <f>UPPER(IF(OR(I66="a",I66="as"),E63,IF(OR(I66="b",I66="bs"),E67,)))</f>
        <v>САЛАЗНИКОВ</v>
      </c>
      <c r="K65" s="250"/>
      <c r="L65" s="139"/>
      <c r="M65" s="140"/>
      <c r="N65" s="139"/>
      <c r="O65" s="140"/>
      <c r="P65" s="139"/>
      <c r="Q65" s="141"/>
      <c r="R65" s="144"/>
    </row>
    <row r="66" spans="1:18" s="48" customFormat="1" ht="9" customHeight="1">
      <c r="A66" s="201"/>
      <c r="B66" s="146"/>
      <c r="C66" s="146"/>
      <c r="D66" s="146"/>
      <c r="E66" s="441"/>
      <c r="F66" s="139"/>
      <c r="G66" s="82"/>
      <c r="H66" s="147" t="s">
        <v>1</v>
      </c>
      <c r="I66" s="151" t="s">
        <v>287</v>
      </c>
      <c r="J66" s="242" t="str">
        <f>UPPER(IF(OR(I66="a",I66="as"),E64,IF(OR(I66="b",I66="bs"),E68,)))</f>
        <v>НЕКРАСОВ</v>
      </c>
      <c r="K66" s="238"/>
      <c r="L66" s="139"/>
      <c r="M66" s="140"/>
      <c r="N66" s="139"/>
      <c r="O66" s="140"/>
      <c r="P66" s="139"/>
      <c r="Q66" s="141"/>
      <c r="R66" s="144"/>
    </row>
    <row r="67" spans="1:18" s="48" customFormat="1" ht="9" customHeight="1">
      <c r="A67" s="255">
        <v>16</v>
      </c>
      <c r="B67" s="136">
        <f>IF($D67="","",VLOOKUP($D67,'Подг пар'!$A$7:$V$23,20))</f>
      </c>
      <c r="C67" s="136">
        <f>IF($D67="","",VLOOKUP($D67,'Подг пар'!$A$7:$V$23,21))</f>
      </c>
      <c r="D67" s="137"/>
      <c r="E67" s="430" t="s">
        <v>184</v>
      </c>
      <c r="F67" s="138">
        <f>IF($D67="","",VLOOKUP($D67,'Подг пар'!$A$7:$V$23,3))</f>
      </c>
      <c r="G67" s="235"/>
      <c r="H67" s="138">
        <f>IF($D67="","",VLOOKUP($D67,'Подг пар'!$A$7:$V$23,4))</f>
      </c>
      <c r="I67" s="245"/>
      <c r="J67" s="139"/>
      <c r="K67" s="140"/>
      <c r="L67" s="155"/>
      <c r="M67" s="241"/>
      <c r="N67" s="139"/>
      <c r="O67" s="140"/>
      <c r="P67" s="139"/>
      <c r="Q67" s="141"/>
      <c r="R67" s="144"/>
    </row>
    <row r="68" spans="1:18" s="48" customFormat="1" ht="9" customHeight="1">
      <c r="A68" s="201"/>
      <c r="B68" s="237"/>
      <c r="C68" s="237"/>
      <c r="D68" s="237"/>
      <c r="E68" s="430" t="s">
        <v>210</v>
      </c>
      <c r="F68" s="138">
        <f>IF($D67="","",VLOOKUP($D67,'Подг пар'!$A$7:$V$23,8))</f>
      </c>
      <c r="G68" s="235"/>
      <c r="H68" s="138">
        <f>IF($D67="","",VLOOKUP($D67,'Подг пар'!$A$7:$V$23,9))</f>
      </c>
      <c r="I68" s="238"/>
      <c r="J68" s="139"/>
      <c r="K68" s="140"/>
      <c r="L68" s="206"/>
      <c r="M68" s="247"/>
      <c r="N68" s="139"/>
      <c r="O68" s="140"/>
      <c r="P68" s="139"/>
      <c r="Q68" s="141"/>
      <c r="R68" s="144"/>
    </row>
    <row r="69" spans="1:18" s="48" customFormat="1" ht="9" customHeight="1">
      <c r="A69" s="257"/>
      <c r="B69" s="258"/>
      <c r="C69" s="258"/>
      <c r="D69" s="259"/>
      <c r="E69" s="154"/>
      <c r="F69" s="154"/>
      <c r="G69" s="133"/>
      <c r="H69" s="154"/>
      <c r="I69" s="260"/>
      <c r="J69" s="142"/>
      <c r="K69" s="143"/>
      <c r="L69" s="142"/>
      <c r="M69" s="143"/>
      <c r="N69" s="142"/>
      <c r="O69" s="143"/>
      <c r="P69" s="142"/>
      <c r="Q69" s="143"/>
      <c r="R69" s="144"/>
    </row>
    <row r="70" spans="1:18" s="2" customFormat="1" ht="6" customHeight="1">
      <c r="A70" s="257"/>
      <c r="B70" s="258"/>
      <c r="C70" s="258"/>
      <c r="D70" s="259"/>
      <c r="E70" s="154"/>
      <c r="F70" s="154"/>
      <c r="G70" s="261"/>
      <c r="H70" s="154"/>
      <c r="I70" s="260"/>
      <c r="J70" s="142"/>
      <c r="K70" s="143"/>
      <c r="L70" s="156"/>
      <c r="M70" s="157"/>
      <c r="N70" s="156"/>
      <c r="O70" s="157"/>
      <c r="P70" s="156"/>
      <c r="Q70" s="157"/>
      <c r="R70" s="158"/>
    </row>
    <row r="71" spans="1:17" s="18" customFormat="1" ht="10.5" customHeight="1">
      <c r="A71" s="159"/>
      <c r="B71" s="160"/>
      <c r="C71" s="161"/>
      <c r="D71" s="162"/>
      <c r="E71" s="163"/>
      <c r="F71" s="163"/>
      <c r="G71" s="163"/>
      <c r="H71" s="203"/>
      <c r="I71" s="163"/>
      <c r="J71" s="163"/>
      <c r="K71" s="164"/>
      <c r="L71" s="163"/>
      <c r="M71" s="165"/>
      <c r="N71" s="166"/>
      <c r="O71" s="166"/>
      <c r="P71" s="167"/>
      <c r="Q71" s="168"/>
    </row>
    <row r="72" spans="1:17" s="18" customFormat="1" ht="9" customHeight="1">
      <c r="A72" s="170"/>
      <c r="B72" s="169"/>
      <c r="C72" s="171"/>
      <c r="D72" s="172"/>
      <c r="E72" s="72"/>
      <c r="F72" s="71"/>
      <c r="G72" s="71"/>
      <c r="H72" s="262"/>
      <c r="I72" s="263"/>
      <c r="J72" s="169"/>
      <c r="K72" s="174"/>
      <c r="L72" s="169"/>
      <c r="M72" s="175"/>
      <c r="N72" s="177"/>
      <c r="O72" s="178"/>
      <c r="P72" s="178"/>
      <c r="Q72" s="179"/>
    </row>
    <row r="73" spans="1:17" s="18" customFormat="1" ht="9" customHeight="1">
      <c r="A73" s="170"/>
      <c r="B73" s="169"/>
      <c r="C73" s="171"/>
      <c r="D73" s="172"/>
      <c r="E73" s="72"/>
      <c r="F73" s="71"/>
      <c r="G73" s="71"/>
      <c r="H73" s="262"/>
      <c r="I73" s="263"/>
      <c r="J73" s="169"/>
      <c r="K73" s="174"/>
      <c r="L73" s="169"/>
      <c r="M73" s="175"/>
      <c r="N73" s="181"/>
      <c r="O73" s="180"/>
      <c r="P73" s="181"/>
      <c r="Q73" s="182"/>
    </row>
    <row r="74" spans="1:17" s="18" customFormat="1" ht="9" customHeight="1">
      <c r="A74" s="183"/>
      <c r="B74" s="181"/>
      <c r="C74" s="184"/>
      <c r="D74" s="172"/>
      <c r="E74" s="72"/>
      <c r="F74" s="71"/>
      <c r="G74" s="71"/>
      <c r="H74" s="262"/>
      <c r="I74" s="263"/>
      <c r="J74" s="169"/>
      <c r="K74" s="174"/>
      <c r="L74" s="169"/>
      <c r="M74" s="175"/>
      <c r="N74" s="177"/>
      <c r="O74" s="178"/>
      <c r="P74" s="178"/>
      <c r="Q74" s="179"/>
    </row>
    <row r="75" spans="1:17" s="18" customFormat="1" ht="9" customHeight="1">
      <c r="A75" s="185"/>
      <c r="B75" s="128"/>
      <c r="C75" s="186"/>
      <c r="D75" s="172"/>
      <c r="E75" s="72"/>
      <c r="F75" s="71"/>
      <c r="G75" s="71"/>
      <c r="H75" s="262"/>
      <c r="I75" s="263"/>
      <c r="J75" s="169"/>
      <c r="K75" s="174"/>
      <c r="L75" s="169"/>
      <c r="M75" s="175"/>
      <c r="N75" s="169"/>
      <c r="O75" s="174"/>
      <c r="P75" s="169"/>
      <c r="Q75" s="175"/>
    </row>
    <row r="76" spans="1:17" s="18" customFormat="1" ht="9" customHeight="1">
      <c r="A76" s="187"/>
      <c r="B76" s="188"/>
      <c r="C76" s="189"/>
      <c r="D76" s="172"/>
      <c r="E76" s="72"/>
      <c r="F76" s="71"/>
      <c r="G76" s="71"/>
      <c r="H76" s="262"/>
      <c r="I76" s="263"/>
      <c r="J76" s="169"/>
      <c r="K76" s="174"/>
      <c r="L76" s="169"/>
      <c r="M76" s="175"/>
      <c r="N76" s="181"/>
      <c r="O76" s="180"/>
      <c r="P76" s="181"/>
      <c r="Q76" s="182"/>
    </row>
    <row r="77" spans="1:17" s="18" customFormat="1" ht="9" customHeight="1">
      <c r="A77" s="170"/>
      <c r="B77" s="169"/>
      <c r="C77" s="171"/>
      <c r="D77" s="172"/>
      <c r="E77" s="72"/>
      <c r="F77" s="71"/>
      <c r="G77" s="71"/>
      <c r="H77" s="262"/>
      <c r="I77" s="263"/>
      <c r="J77" s="169"/>
      <c r="K77" s="174"/>
      <c r="L77" s="169"/>
      <c r="M77" s="175"/>
      <c r="N77" s="177" t="s">
        <v>2</v>
      </c>
      <c r="O77" s="178"/>
      <c r="P77" s="178"/>
      <c r="Q77" s="179"/>
    </row>
    <row r="78" spans="1:17" s="18" customFormat="1" ht="9" customHeight="1">
      <c r="A78" s="170"/>
      <c r="B78" s="169"/>
      <c r="C78" s="190"/>
      <c r="D78" s="172"/>
      <c r="E78" s="72"/>
      <c r="F78" s="71"/>
      <c r="G78" s="71"/>
      <c r="H78" s="262"/>
      <c r="I78" s="263"/>
      <c r="J78" s="169"/>
      <c r="K78" s="174"/>
      <c r="L78" s="169"/>
      <c r="M78" s="175"/>
      <c r="N78" s="169"/>
      <c r="O78" s="174"/>
      <c r="P78" s="169"/>
      <c r="Q78" s="175"/>
    </row>
    <row r="79" spans="1:17" s="18" customFormat="1" ht="9" customHeight="1">
      <c r="A79" s="183"/>
      <c r="B79" s="181"/>
      <c r="C79" s="191"/>
      <c r="D79" s="192"/>
      <c r="E79" s="193"/>
      <c r="F79" s="264"/>
      <c r="G79" s="264"/>
      <c r="H79" s="265"/>
      <c r="I79" s="266"/>
      <c r="J79" s="181"/>
      <c r="K79" s="180"/>
      <c r="L79" s="181"/>
      <c r="M79" s="182"/>
      <c r="N79" s="181" t="str">
        <f>Q4</f>
        <v>Евгений Зукин</v>
      </c>
      <c r="O79" s="180"/>
      <c r="P79" s="181"/>
      <c r="Q79" s="267">
        <f>MIN(4,'Подг пар'!$V$5)</f>
        <v>4</v>
      </c>
    </row>
    <row r="80" ht="15.75" customHeight="1"/>
    <row r="81" ht="9" customHeight="1"/>
  </sheetData>
  <sheetProtection/>
  <mergeCells count="1">
    <mergeCell ref="A4:C4"/>
  </mergeCells>
  <conditionalFormatting sqref="B7 B11 B15 B19 B23 B27 B31 B35 B39 B43 B47 B51 B55 B59 B63 B67">
    <cfRule type="cellIs" priority="1" dxfId="44" operator="equal" stopIfTrue="1">
      <formula>"DA"</formula>
    </cfRule>
  </conditionalFormatting>
  <conditionalFormatting sqref="H10 H58 H42 H50 H34 H26 H18 H66 J30 L22 N38 J62 J46 L54 J14">
    <cfRule type="expression" priority="2" dxfId="7" stopIfTrue="1">
      <formula>AND($N$1="CU",H10="Umpire")</formula>
    </cfRule>
    <cfRule type="expression" priority="3" dxfId="6" stopIfTrue="1">
      <formula>AND($N$1="CU",H10&lt;&gt;"Umpire",I10&lt;&gt;"")</formula>
    </cfRule>
    <cfRule type="expression" priority="4" dxfId="5" stopIfTrue="1">
      <formula>AND($N$1="CU",H10&lt;&gt;"Umpire")</formula>
    </cfRule>
  </conditionalFormatting>
  <conditionalFormatting sqref="L13 L29 L45 L61 N21 N53 P37 J9 J17 J25 J33 J41 J49 J57 J65">
    <cfRule type="expression" priority="5" dxfId="1" stopIfTrue="1">
      <formula>I10="as"</formula>
    </cfRule>
    <cfRule type="expression" priority="6" dxfId="1" stopIfTrue="1">
      <formula>I10="bs"</formula>
    </cfRule>
  </conditionalFormatting>
  <conditionalFormatting sqref="L14 L30 L46 L62 N22 N54 P38 J10 J18 J26 J34 J42 J50 J58 J66">
    <cfRule type="expression" priority="7" dxfId="1" stopIfTrue="1">
      <formula>I10="as"</formula>
    </cfRule>
    <cfRule type="expression" priority="8" dxfId="1" stopIfTrue="1">
      <formula>I10="bs"</formula>
    </cfRule>
  </conditionalFormatting>
  <conditionalFormatting sqref="I10 I18 I26 I34 I42 I50 I58 I66 K62 K46 K30 K14 M22 M54 O38">
    <cfRule type="expression" priority="9" dxfId="0" stopIfTrue="1">
      <formula>$N$1="CU"</formula>
    </cfRule>
  </conditionalFormatting>
  <conditionalFormatting sqref="E7 E11 E15 E19 E23 E27 E31 E35 E39 E43 E47 E51 E55 E59 E63 E67">
    <cfRule type="cellIs" priority="10" dxfId="35" operator="equal" stopIfTrue="1">
      <formula>"Bye"</formula>
    </cfRule>
  </conditionalFormatting>
  <conditionalFormatting sqref="D7 D11 D15 D19 D23 D27 D31 D35 D39 D43 D47 D51 D55 D59 D63 D67">
    <cfRule type="cellIs" priority="11" dxfId="8" operator="lessThan" stopIfTrue="1">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fitToHeight="1" fitToWidth="1"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Sheet35"/>
  <dimension ref="A1:T154"/>
  <sheetViews>
    <sheetView showGridLines="0" showZeros="0" zoomScalePageLayoutView="0" workbookViewId="0" topLeftCell="A31">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14" customWidth="1"/>
    <col min="10" max="10" width="10.7109375" style="0" customWidth="1"/>
    <col min="11" max="11" width="1.7109375" style="114" customWidth="1"/>
    <col min="12" max="12" width="10.7109375" style="0" customWidth="1"/>
    <col min="13" max="13" width="1.7109375" style="115" customWidth="1"/>
    <col min="14" max="14" width="10.7109375" style="0" customWidth="1"/>
    <col min="15" max="15" width="1.7109375" style="114" customWidth="1"/>
    <col min="16" max="16" width="10.7109375" style="0" customWidth="1"/>
    <col min="17" max="17" width="1.7109375" style="115" customWidth="1"/>
    <col min="19" max="19" width="8.7109375" style="0" customWidth="1"/>
    <col min="20" max="20" width="8.8515625" style="0" hidden="1" customWidth="1"/>
    <col min="21" max="21" width="5.7109375" style="0" customWidth="1"/>
  </cols>
  <sheetData>
    <row r="1" spans="1:17" s="116" customFormat="1" ht="21.75" customHeight="1">
      <c r="A1" s="74" t="str">
        <f>Подготовка!$A$6</f>
        <v>UFC OPEN 2007</v>
      </c>
      <c r="B1" s="118"/>
      <c r="I1" s="117"/>
      <c r="J1" s="226" t="s">
        <v>235</v>
      </c>
      <c r="K1" s="226"/>
      <c r="L1" s="227"/>
      <c r="M1" s="117"/>
      <c r="N1" s="117"/>
      <c r="O1" s="117"/>
      <c r="Q1" s="117"/>
    </row>
    <row r="2" spans="1:17" s="90" customFormat="1" ht="12.75">
      <c r="A2" s="77">
        <f>Подготовка!$A$8</f>
        <v>0</v>
      </c>
      <c r="B2" s="77"/>
      <c r="C2" s="77"/>
      <c r="D2" s="77"/>
      <c r="E2" s="77"/>
      <c r="F2" s="120"/>
      <c r="I2" s="115"/>
      <c r="J2" s="226"/>
      <c r="K2" s="226"/>
      <c r="L2" s="226"/>
      <c r="M2" s="115"/>
      <c r="O2" s="115"/>
      <c r="Q2" s="115"/>
    </row>
    <row r="3" spans="1:17" s="19" customFormat="1" ht="10.5" customHeight="1">
      <c r="A3" s="60" t="s">
        <v>66</v>
      </c>
      <c r="B3" s="60"/>
      <c r="C3" s="60"/>
      <c r="D3" s="60"/>
      <c r="E3" s="60"/>
      <c r="F3" s="60" t="s">
        <v>63</v>
      </c>
      <c r="G3" s="60"/>
      <c r="H3" s="60"/>
      <c r="I3" s="123"/>
      <c r="J3" s="60"/>
      <c r="K3" s="123"/>
      <c r="L3" s="60"/>
      <c r="M3" s="123"/>
      <c r="N3" s="60"/>
      <c r="O3" s="123"/>
      <c r="P3" s="60"/>
      <c r="Q3" s="61" t="s">
        <v>65</v>
      </c>
    </row>
    <row r="4" spans="1:17" s="38" customFormat="1" ht="11.25" customHeight="1" thickBot="1">
      <c r="A4" s="494" t="str">
        <f>Подготовка!$A$10</f>
        <v>6-8 июля 2007</v>
      </c>
      <c r="B4" s="494"/>
      <c r="C4" s="494"/>
      <c r="D4" s="124"/>
      <c r="E4" s="124"/>
      <c r="F4" s="125" t="str">
        <f>Подготовка!$C$10</f>
        <v>Селена, Черкассы</v>
      </c>
      <c r="G4" s="228"/>
      <c r="H4" s="124"/>
      <c r="I4" s="229"/>
      <c r="J4" s="127">
        <f>Подготовка!$D$10</f>
        <v>0</v>
      </c>
      <c r="K4" s="126"/>
      <c r="L4" s="85">
        <f>Подготовка!$A$12</f>
        <v>0</v>
      </c>
      <c r="M4" s="229"/>
      <c r="N4" s="124"/>
      <c r="O4" s="229"/>
      <c r="P4" s="124"/>
      <c r="Q4" s="69" t="str">
        <f>Подготовка!$E$10</f>
        <v>Евгений Зукин</v>
      </c>
    </row>
    <row r="5" spans="1:17" s="19" customFormat="1" ht="9.75">
      <c r="A5" s="128"/>
      <c r="B5" s="129" t="s">
        <v>76</v>
      </c>
      <c r="C5" s="129" t="s">
        <v>77</v>
      </c>
      <c r="D5" s="129" t="s">
        <v>78</v>
      </c>
      <c r="E5" s="130" t="s">
        <v>67</v>
      </c>
      <c r="F5" s="130" t="s">
        <v>68</v>
      </c>
      <c r="G5" s="130"/>
      <c r="H5" s="130" t="s">
        <v>79</v>
      </c>
      <c r="I5" s="130"/>
      <c r="J5" s="129" t="s">
        <v>80</v>
      </c>
      <c r="K5" s="131"/>
      <c r="L5" s="129" t="s">
        <v>82</v>
      </c>
      <c r="M5" s="131"/>
      <c r="N5" s="129" t="s">
        <v>83</v>
      </c>
      <c r="O5" s="131"/>
      <c r="P5" s="129" t="s">
        <v>81</v>
      </c>
      <c r="Q5" s="132"/>
    </row>
    <row r="6" spans="1:17" s="19" customFormat="1" ht="3.75" customHeight="1" thickBot="1">
      <c r="A6" s="233"/>
      <c r="B6" s="81"/>
      <c r="C6" s="81"/>
      <c r="D6" s="81"/>
      <c r="E6" s="22"/>
      <c r="F6" s="22"/>
      <c r="G6" s="82"/>
      <c r="H6" s="22"/>
      <c r="I6" s="107"/>
      <c r="J6" s="81"/>
      <c r="K6" s="107"/>
      <c r="L6" s="81"/>
      <c r="M6" s="107"/>
      <c r="N6" s="81"/>
      <c r="O6" s="107"/>
      <c r="P6" s="81"/>
      <c r="Q6" s="122"/>
    </row>
    <row r="7" spans="1:20" s="48" customFormat="1" ht="10.5" customHeight="1">
      <c r="A7" s="234">
        <v>1</v>
      </c>
      <c r="B7" s="136">
        <f>IF($D7="","",VLOOKUP($D7,'Подг пар'!$A$7:$V$39,20))</f>
      </c>
      <c r="C7" s="136">
        <f>IF($D7="","",VLOOKUP($D7,'Подг пар'!$A$7:$V$39,21))</f>
      </c>
      <c r="D7" s="137"/>
      <c r="E7" s="138"/>
      <c r="F7" s="138" t="s">
        <v>236</v>
      </c>
      <c r="G7" s="235"/>
      <c r="H7" s="138">
        <f>IF($D7="","",VLOOKUP($D7,'Подг пар'!$A$7:$V$39,4))</f>
      </c>
      <c r="I7" s="236"/>
      <c r="J7" s="139"/>
      <c r="K7" s="140"/>
      <c r="L7" s="139"/>
      <c r="M7" s="140"/>
      <c r="N7" s="139"/>
      <c r="O7" s="140"/>
      <c r="P7" s="139"/>
      <c r="Q7" s="198" t="s">
        <v>41</v>
      </c>
      <c r="R7" s="144"/>
      <c r="T7" s="145" t="e">
        <f>#REF!</f>
        <v>#REF!</v>
      </c>
    </row>
    <row r="8" spans="1:20" s="48" customFormat="1" ht="9" customHeight="1">
      <c r="A8" s="201"/>
      <c r="B8" s="237"/>
      <c r="C8" s="237"/>
      <c r="D8" s="237"/>
      <c r="E8" s="138"/>
      <c r="F8" s="138">
        <f>IF($D7="","",VLOOKUP($D7,'Подг пар'!$A$7:$V$39,8))</f>
      </c>
      <c r="G8" s="235"/>
      <c r="H8" s="138">
        <f>IF($D7="","",VLOOKUP($D7,'Подг пар'!$A$7:$V$39,9))</f>
      </c>
      <c r="I8" s="238"/>
      <c r="J8" s="134">
        <f>IF(I8="a",E7,IF(I8="b",E9,""))</f>
      </c>
      <c r="K8" s="140"/>
      <c r="L8" s="139"/>
      <c r="M8" s="140"/>
      <c r="N8" s="139"/>
      <c r="O8" s="140"/>
      <c r="P8" s="139"/>
      <c r="Q8" s="141"/>
      <c r="R8" s="144"/>
      <c r="T8" s="148" t="e">
        <f>#REF!</f>
        <v>#REF!</v>
      </c>
    </row>
    <row r="9" spans="1:20" s="48" customFormat="1" ht="9" customHeight="1">
      <c r="A9" s="201"/>
      <c r="B9" s="146"/>
      <c r="C9" s="146"/>
      <c r="D9" s="146"/>
      <c r="E9" s="135"/>
      <c r="F9" s="135"/>
      <c r="G9" s="82"/>
      <c r="H9" s="135"/>
      <c r="I9" s="239"/>
      <c r="J9" s="240" t="s">
        <v>192</v>
      </c>
      <c r="K9" s="241"/>
      <c r="L9" s="139"/>
      <c r="M9" s="140"/>
      <c r="N9" s="139"/>
      <c r="O9" s="140"/>
      <c r="P9" s="139"/>
      <c r="Q9" s="141"/>
      <c r="R9" s="144"/>
      <c r="T9" s="148" t="e">
        <f>#REF!</f>
        <v>#REF!</v>
      </c>
    </row>
    <row r="10" spans="1:20" s="48" customFormat="1" ht="9" customHeight="1">
      <c r="A10" s="201"/>
      <c r="B10" s="146"/>
      <c r="C10" s="146"/>
      <c r="D10" s="146"/>
      <c r="E10" s="135"/>
      <c r="F10" s="135"/>
      <c r="G10" s="82"/>
      <c r="H10" s="147" t="s">
        <v>1</v>
      </c>
      <c r="I10" s="151"/>
      <c r="J10" s="242" t="s">
        <v>218</v>
      </c>
      <c r="K10" s="243"/>
      <c r="L10" s="139"/>
      <c r="M10" s="140"/>
      <c r="N10" s="139"/>
      <c r="O10" s="140"/>
      <c r="P10" s="139"/>
      <c r="Q10" s="141"/>
      <c r="R10" s="144"/>
      <c r="T10" s="148" t="e">
        <f>#REF!</f>
        <v>#REF!</v>
      </c>
    </row>
    <row r="11" spans="1:20" s="48" customFormat="1" ht="9" customHeight="1">
      <c r="A11" s="201">
        <v>2</v>
      </c>
      <c r="B11" s="136">
        <f>IF($D11="","",VLOOKUP($D11,'Подг пар'!$A$7:$V$39,20))</f>
      </c>
      <c r="C11" s="136">
        <f>IF($D11="","",VLOOKUP($D11,'Подг пар'!$A$7:$V$39,21))</f>
      </c>
      <c r="D11" s="137"/>
      <c r="E11" s="149" t="s">
        <v>192</v>
      </c>
      <c r="F11" s="149">
        <f>IF($D11="","",VLOOKUP($D11,'Подг пар'!$A$7:$V$39,3))</f>
      </c>
      <c r="G11" s="244"/>
      <c r="H11" s="149">
        <f>IF($D11="","",VLOOKUP($D11,'Подг пар'!$A$7:$V$39,4))</f>
      </c>
      <c r="I11" s="245"/>
      <c r="J11" s="139"/>
      <c r="K11" s="246"/>
      <c r="L11" s="155"/>
      <c r="M11" s="241"/>
      <c r="N11" s="139"/>
      <c r="O11" s="140"/>
      <c r="P11" s="139"/>
      <c r="Q11" s="141"/>
      <c r="R11" s="144"/>
      <c r="T11" s="148" t="e">
        <f>#REF!</f>
        <v>#REF!</v>
      </c>
    </row>
    <row r="12" spans="1:20" s="48" customFormat="1" ht="9" customHeight="1">
      <c r="A12" s="201"/>
      <c r="B12" s="237"/>
      <c r="C12" s="237"/>
      <c r="D12" s="237"/>
      <c r="E12" s="149" t="s">
        <v>218</v>
      </c>
      <c r="F12" s="149">
        <f>IF($D11="","",VLOOKUP($D11,'Подг пар'!$A$7:$V$39,8))</f>
      </c>
      <c r="G12" s="244"/>
      <c r="H12" s="149">
        <f>IF($D11="","",VLOOKUP($D11,'Подг пар'!$A$7:$V$39,9))</f>
      </c>
      <c r="I12" s="238"/>
      <c r="J12" s="139"/>
      <c r="K12" s="246"/>
      <c r="L12" s="206"/>
      <c r="M12" s="247"/>
      <c r="N12" s="139"/>
      <c r="O12" s="140"/>
      <c r="P12" s="139"/>
      <c r="Q12" s="141"/>
      <c r="R12" s="144"/>
      <c r="T12" s="148" t="e">
        <f>#REF!</f>
        <v>#REF!</v>
      </c>
    </row>
    <row r="13" spans="1:20" s="48" customFormat="1" ht="9" customHeight="1">
      <c r="A13" s="201"/>
      <c r="B13" s="146"/>
      <c r="C13" s="146"/>
      <c r="D13" s="150"/>
      <c r="E13" s="135"/>
      <c r="F13" s="135"/>
      <c r="G13" s="82"/>
      <c r="H13" s="135"/>
      <c r="I13" s="248"/>
      <c r="J13" s="139"/>
      <c r="K13" s="239"/>
      <c r="L13" s="240" t="str">
        <f>UPPER(IF(OR(K14="a",K14="as"),J9,IF(OR(K14="b",K14="bs"),J17,)))</f>
        <v>СУХИНА</v>
      </c>
      <c r="M13" s="140"/>
      <c r="N13" s="139"/>
      <c r="O13" s="140"/>
      <c r="P13" s="139"/>
      <c r="Q13" s="141"/>
      <c r="R13" s="144"/>
      <c r="T13" s="148" t="e">
        <f>#REF!</f>
        <v>#REF!</v>
      </c>
    </row>
    <row r="14" spans="1:20" s="48" customFormat="1" ht="9" customHeight="1">
      <c r="A14" s="201"/>
      <c r="B14" s="146"/>
      <c r="C14" s="146"/>
      <c r="D14" s="150"/>
      <c r="E14" s="135"/>
      <c r="F14" s="135"/>
      <c r="G14" s="82"/>
      <c r="H14" s="135"/>
      <c r="I14" s="248"/>
      <c r="J14" s="147" t="s">
        <v>1</v>
      </c>
      <c r="K14" s="151" t="s">
        <v>60</v>
      </c>
      <c r="L14" s="242" t="str">
        <f>UPPER(IF(OR(K14="a",K14="as"),J10,IF(OR(K14="b",K14="bs"),J18,)))</f>
        <v>ФЕЛОНЕНКО</v>
      </c>
      <c r="M14" s="243"/>
      <c r="N14" s="139"/>
      <c r="O14" s="140"/>
      <c r="P14" s="139"/>
      <c r="Q14" s="141"/>
      <c r="R14" s="144"/>
      <c r="T14" s="148" t="e">
        <f>#REF!</f>
        <v>#REF!</v>
      </c>
    </row>
    <row r="15" spans="1:20" s="48" customFormat="1" ht="9" customHeight="1">
      <c r="A15" s="249">
        <v>3</v>
      </c>
      <c r="B15" s="136">
        <f>IF($D15="","",VLOOKUP($D15,'Подг пар'!$A$7:$V$39,20))</f>
      </c>
      <c r="C15" s="136">
        <f>IF($D15="","",VLOOKUP($D15,'Подг пар'!$A$7:$V$39,21))</f>
      </c>
      <c r="D15" s="137"/>
      <c r="E15" s="149" t="s">
        <v>188</v>
      </c>
      <c r="F15" s="149">
        <f>IF($D15="","",VLOOKUP($D15,'Подг пар'!$A$7:$V$39,3))</f>
      </c>
      <c r="G15" s="244"/>
      <c r="H15" s="149">
        <f>IF($D15="","",VLOOKUP($D15,'Подг пар'!$A$7:$V$39,4))</f>
      </c>
      <c r="I15" s="236"/>
      <c r="J15" s="139"/>
      <c r="K15" s="246"/>
      <c r="L15" s="139" t="s">
        <v>342</v>
      </c>
      <c r="M15" s="246"/>
      <c r="N15" s="155"/>
      <c r="O15" s="140"/>
      <c r="P15" s="139"/>
      <c r="Q15" s="141"/>
      <c r="R15" s="144"/>
      <c r="T15" s="148" t="e">
        <f>#REF!</f>
        <v>#REF!</v>
      </c>
    </row>
    <row r="16" spans="1:20" s="48" customFormat="1" ht="9" customHeight="1" thickBot="1">
      <c r="A16" s="201"/>
      <c r="B16" s="237"/>
      <c r="C16" s="237"/>
      <c r="D16" s="237"/>
      <c r="E16" s="149" t="s">
        <v>214</v>
      </c>
      <c r="F16" s="149">
        <f>IF($D15="","",VLOOKUP($D15,'Подг пар'!$A$7:$V$39,8))</f>
      </c>
      <c r="G16" s="244"/>
      <c r="H16" s="149">
        <f>IF($D15="","",VLOOKUP($D15,'Подг пар'!$A$7:$V$39,9))</f>
      </c>
      <c r="I16" s="238"/>
      <c r="J16" s="134">
        <f>IF(I16="a",E15,IF(I16="b",E17,""))</f>
      </c>
      <c r="K16" s="246"/>
      <c r="L16" s="139"/>
      <c r="M16" s="246"/>
      <c r="N16" s="139"/>
      <c r="O16" s="140"/>
      <c r="P16" s="139"/>
      <c r="Q16" s="141"/>
      <c r="R16" s="144"/>
      <c r="T16" s="152" t="e">
        <f>#REF!</f>
        <v>#REF!</v>
      </c>
    </row>
    <row r="17" spans="1:18" s="48" customFormat="1" ht="9" customHeight="1">
      <c r="A17" s="201"/>
      <c r="B17" s="146"/>
      <c r="C17" s="146"/>
      <c r="D17" s="150"/>
      <c r="E17" s="135"/>
      <c r="F17" s="135"/>
      <c r="G17" s="82"/>
      <c r="H17" s="135"/>
      <c r="I17" s="239"/>
      <c r="J17" s="240" t="s">
        <v>188</v>
      </c>
      <c r="K17" s="250"/>
      <c r="L17" s="139"/>
      <c r="M17" s="246"/>
      <c r="N17" s="139"/>
      <c r="O17" s="140"/>
      <c r="P17" s="139"/>
      <c r="Q17" s="141"/>
      <c r="R17" s="144"/>
    </row>
    <row r="18" spans="1:18" s="48" customFormat="1" ht="9" customHeight="1">
      <c r="A18" s="201"/>
      <c r="B18" s="146"/>
      <c r="C18" s="146"/>
      <c r="D18" s="150"/>
      <c r="E18" s="135"/>
      <c r="F18" s="135"/>
      <c r="G18" s="82"/>
      <c r="H18" s="147" t="s">
        <v>1</v>
      </c>
      <c r="I18" s="151"/>
      <c r="J18" s="242" t="s">
        <v>214</v>
      </c>
      <c r="K18" s="238"/>
      <c r="L18" s="139"/>
      <c r="M18" s="246"/>
      <c r="N18" s="139"/>
      <c r="O18" s="140"/>
      <c r="P18" s="139"/>
      <c r="Q18" s="141"/>
      <c r="R18" s="144"/>
    </row>
    <row r="19" spans="1:18" s="48" customFormat="1" ht="9" customHeight="1">
      <c r="A19" s="201">
        <v>4</v>
      </c>
      <c r="B19" s="136">
        <f>IF($D19="","",VLOOKUP($D19,'Подг пар'!$A$7:$V$39,20))</f>
      </c>
      <c r="C19" s="136">
        <f>IF($D19="","",VLOOKUP($D19,'Подг пар'!$A$7:$V$39,21))</f>
      </c>
      <c r="D19" s="137"/>
      <c r="E19" s="149" t="s">
        <v>178</v>
      </c>
      <c r="F19" s="149">
        <f>IF($D19="","",VLOOKUP($D19,'Подг пар'!$A$7:$V$39,3))</f>
      </c>
      <c r="G19" s="244"/>
      <c r="H19" s="149">
        <f>IF($D19="","",VLOOKUP($D19,'Подг пар'!$A$7:$V$39,4))</f>
      </c>
      <c r="I19" s="245"/>
      <c r="J19" s="139">
        <v>86</v>
      </c>
      <c r="K19" s="140"/>
      <c r="L19" s="155"/>
      <c r="M19" s="250"/>
      <c r="N19" s="139"/>
      <c r="O19" s="140"/>
      <c r="P19" s="139"/>
      <c r="Q19" s="141"/>
      <c r="R19" s="144"/>
    </row>
    <row r="20" spans="1:18" s="48" customFormat="1" ht="9" customHeight="1">
      <c r="A20" s="201"/>
      <c r="B20" s="237"/>
      <c r="C20" s="237"/>
      <c r="D20" s="237"/>
      <c r="E20" s="149" t="s">
        <v>204</v>
      </c>
      <c r="F20" s="149">
        <f>IF($D19="","",VLOOKUP($D19,'Подг пар'!$A$7:$V$39,8))</f>
      </c>
      <c r="G20" s="244"/>
      <c r="H20" s="149">
        <f>IF($D19="","",VLOOKUP($D19,'Подг пар'!$A$7:$V$39,9))</f>
      </c>
      <c r="I20" s="238"/>
      <c r="J20" s="139"/>
      <c r="K20" s="140"/>
      <c r="L20" s="206"/>
      <c r="M20" s="251"/>
      <c r="N20" s="139"/>
      <c r="O20" s="140"/>
      <c r="P20" s="139"/>
      <c r="Q20" s="141"/>
      <c r="R20" s="144"/>
    </row>
    <row r="21" spans="1:18" s="48" customFormat="1" ht="9" customHeight="1">
      <c r="A21" s="201"/>
      <c r="B21" s="146"/>
      <c r="C21" s="146"/>
      <c r="D21" s="146"/>
      <c r="E21" s="135"/>
      <c r="F21" s="135"/>
      <c r="G21" s="82"/>
      <c r="H21" s="135"/>
      <c r="I21" s="248"/>
      <c r="J21" s="139"/>
      <c r="K21" s="140"/>
      <c r="L21" s="139"/>
      <c r="M21" s="239"/>
      <c r="N21" s="240" t="str">
        <f>UPPER(IF(OR(M22="a",M22="as"),L13,IF(OR(M22="b",M22="bs"),L29,)))</f>
        <v>МАЙБОРОДА</v>
      </c>
      <c r="O21" s="140"/>
      <c r="P21" s="139"/>
      <c r="Q21" s="141"/>
      <c r="R21" s="144"/>
    </row>
    <row r="22" spans="1:18" s="48" customFormat="1" ht="9" customHeight="1">
      <c r="A22" s="201"/>
      <c r="B22" s="146"/>
      <c r="C22" s="146"/>
      <c r="D22" s="146"/>
      <c r="E22" s="135"/>
      <c r="F22" s="135"/>
      <c r="G22" s="82"/>
      <c r="H22" s="135"/>
      <c r="I22" s="248"/>
      <c r="J22" s="139"/>
      <c r="K22" s="140"/>
      <c r="L22" s="147" t="s">
        <v>1</v>
      </c>
      <c r="M22" s="151" t="s">
        <v>287</v>
      </c>
      <c r="N22" s="242" t="str">
        <f>UPPER(IF(OR(M22="a",M22="as"),L14,IF(OR(M22="b",M22="bs"),L30,)))</f>
        <v>ДЬЯЧЕНКО</v>
      </c>
      <c r="O22" s="243"/>
      <c r="P22" s="139"/>
      <c r="Q22" s="141"/>
      <c r="R22" s="144"/>
    </row>
    <row r="23" spans="1:18" s="48" customFormat="1" ht="9" customHeight="1">
      <c r="A23" s="201">
        <v>5</v>
      </c>
      <c r="B23" s="136">
        <f>IF($D23="","",VLOOKUP($D23,'Подг пар'!$A$7:$V$39,20))</f>
      </c>
      <c r="C23" s="136">
        <f>IF($D23="","",VLOOKUP($D23,'Подг пар'!$A$7:$V$39,21))</f>
      </c>
      <c r="D23" s="137"/>
      <c r="E23" s="149"/>
      <c r="F23" s="149" t="s">
        <v>236</v>
      </c>
      <c r="G23" s="244"/>
      <c r="H23" s="149">
        <f>IF($D23="","",VLOOKUP($D23,'Подг пар'!$A$7:$V$39,4))</f>
      </c>
      <c r="I23" s="236"/>
      <c r="J23" s="139"/>
      <c r="K23" s="140"/>
      <c r="L23" s="139"/>
      <c r="M23" s="246"/>
      <c r="N23" s="139" t="s">
        <v>288</v>
      </c>
      <c r="O23" s="246"/>
      <c r="P23" s="139"/>
      <c r="Q23" s="141"/>
      <c r="R23" s="144"/>
    </row>
    <row r="24" spans="1:18" s="48" customFormat="1" ht="9" customHeight="1">
      <c r="A24" s="201"/>
      <c r="B24" s="237"/>
      <c r="C24" s="237"/>
      <c r="D24" s="237"/>
      <c r="E24" s="138"/>
      <c r="F24" s="138">
        <f>IF($D23="","",VLOOKUP($D23,'Подг пар'!$A$7:$V$39,8))</f>
      </c>
      <c r="G24" s="235"/>
      <c r="H24" s="138">
        <f>IF($D23="","",VLOOKUP($D23,'Подг пар'!$A$7:$V$39,9))</f>
      </c>
      <c r="I24" s="238"/>
      <c r="J24" s="134">
        <f>IF(I24="a",E23,IF(I24="b",E25,""))</f>
      </c>
      <c r="K24" s="140"/>
      <c r="L24" s="139"/>
      <c r="M24" s="246"/>
      <c r="N24" s="139"/>
      <c r="O24" s="246"/>
      <c r="P24" s="139"/>
      <c r="Q24" s="141"/>
      <c r="R24" s="144"/>
    </row>
    <row r="25" spans="1:18" s="48" customFormat="1" ht="9" customHeight="1">
      <c r="A25" s="201"/>
      <c r="B25" s="146"/>
      <c r="C25" s="146"/>
      <c r="D25" s="146"/>
      <c r="E25" s="135"/>
      <c r="F25" s="135"/>
      <c r="G25" s="82"/>
      <c r="H25" s="135"/>
      <c r="I25" s="239"/>
      <c r="J25" s="240" t="s">
        <v>172</v>
      </c>
      <c r="K25" s="241"/>
      <c r="L25" s="139"/>
      <c r="M25" s="246"/>
      <c r="N25" s="139"/>
      <c r="O25" s="246"/>
      <c r="P25" s="139"/>
      <c r="Q25" s="141"/>
      <c r="R25" s="144"/>
    </row>
    <row r="26" spans="1:18" s="48" customFormat="1" ht="9" customHeight="1">
      <c r="A26" s="201"/>
      <c r="B26" s="146"/>
      <c r="C26" s="146"/>
      <c r="D26" s="146"/>
      <c r="E26" s="135"/>
      <c r="F26" s="135"/>
      <c r="G26" s="82"/>
      <c r="H26" s="147" t="s">
        <v>1</v>
      </c>
      <c r="I26" s="151"/>
      <c r="J26" s="242" t="s">
        <v>198</v>
      </c>
      <c r="K26" s="243"/>
      <c r="L26" s="139"/>
      <c r="M26" s="246"/>
      <c r="N26" s="139"/>
      <c r="O26" s="246"/>
      <c r="P26" s="139"/>
      <c r="Q26" s="141"/>
      <c r="R26" s="144"/>
    </row>
    <row r="27" spans="1:18" s="48" customFormat="1" ht="9" customHeight="1">
      <c r="A27" s="201">
        <v>6</v>
      </c>
      <c r="B27" s="136">
        <f>IF($D27="","",VLOOKUP($D27,'Подг пар'!$A$7:$V$39,20))</f>
      </c>
      <c r="C27" s="136">
        <f>IF($D27="","",VLOOKUP($D27,'Подг пар'!$A$7:$V$39,21))</f>
      </c>
      <c r="D27" s="137"/>
      <c r="E27" s="149" t="s">
        <v>172</v>
      </c>
      <c r="F27" s="149">
        <f>IF($D27="","",VLOOKUP($D27,'Подг пар'!$A$7:$V$39,3))</f>
      </c>
      <c r="G27" s="244"/>
      <c r="H27" s="149">
        <f>IF($D27="","",VLOOKUP($D27,'Подг пар'!$A$7:$V$39,4))</f>
      </c>
      <c r="I27" s="245"/>
      <c r="J27" s="139"/>
      <c r="K27" s="246"/>
      <c r="L27" s="155"/>
      <c r="M27" s="250"/>
      <c r="N27" s="139"/>
      <c r="O27" s="246"/>
      <c r="P27" s="139"/>
      <c r="Q27" s="141"/>
      <c r="R27" s="144"/>
    </row>
    <row r="28" spans="1:18" s="48" customFormat="1" ht="9" customHeight="1">
      <c r="A28" s="201"/>
      <c r="B28" s="237"/>
      <c r="C28" s="237"/>
      <c r="D28" s="237"/>
      <c r="E28" s="149" t="s">
        <v>198</v>
      </c>
      <c r="F28" s="149">
        <f>IF($D27="","",VLOOKUP($D27,'Подг пар'!$A$7:$V$39,8))</f>
      </c>
      <c r="G28" s="244"/>
      <c r="H28" s="149">
        <f>IF($D27="","",VLOOKUP($D27,'Подг пар'!$A$7:$V$39,9))</f>
      </c>
      <c r="I28" s="238"/>
      <c r="J28" s="139"/>
      <c r="K28" s="246"/>
      <c r="L28" s="206"/>
      <c r="M28" s="251"/>
      <c r="N28" s="139"/>
      <c r="O28" s="246"/>
      <c r="P28" s="139"/>
      <c r="Q28" s="141"/>
      <c r="R28" s="144"/>
    </row>
    <row r="29" spans="1:18" s="48" customFormat="1" ht="9" customHeight="1">
      <c r="A29" s="201"/>
      <c r="B29" s="146"/>
      <c r="C29" s="146"/>
      <c r="D29" s="150"/>
      <c r="E29" s="135"/>
      <c r="F29" s="135"/>
      <c r="G29" s="82"/>
      <c r="H29" s="135"/>
      <c r="I29" s="248"/>
      <c r="J29" s="139"/>
      <c r="K29" s="239"/>
      <c r="L29" s="240" t="str">
        <f>UPPER(IF(OR(K30="a",K30="as"),J25,IF(OR(K30="b",K30="bs"),J33,)))</f>
        <v>МАЙБОРОДА</v>
      </c>
      <c r="M29" s="246"/>
      <c r="N29" s="139"/>
      <c r="O29" s="246"/>
      <c r="P29" s="139"/>
      <c r="Q29" s="141"/>
      <c r="R29" s="144"/>
    </row>
    <row r="30" spans="1:18" s="48" customFormat="1" ht="9" customHeight="1">
      <c r="A30" s="201"/>
      <c r="B30" s="146"/>
      <c r="C30" s="146"/>
      <c r="D30" s="150"/>
      <c r="E30" s="135"/>
      <c r="F30" s="135"/>
      <c r="G30" s="82"/>
      <c r="H30" s="135"/>
      <c r="I30" s="248"/>
      <c r="J30" s="147" t="s">
        <v>1</v>
      </c>
      <c r="K30" s="151" t="s">
        <v>287</v>
      </c>
      <c r="L30" s="242" t="str">
        <f>UPPER(IF(OR(K30="a",K30="as"),J26,IF(OR(K30="b",K30="bs"),J34,)))</f>
        <v>ДЬЯЧЕНКО</v>
      </c>
      <c r="M30" s="238"/>
      <c r="N30" s="139"/>
      <c r="O30" s="246"/>
      <c r="P30" s="139"/>
      <c r="Q30" s="141"/>
      <c r="R30" s="144"/>
    </row>
    <row r="31" spans="1:18" s="48" customFormat="1" ht="9" customHeight="1">
      <c r="A31" s="249">
        <v>7</v>
      </c>
      <c r="B31" s="136">
        <f>IF($D31="","",VLOOKUP($D31,'Подг пар'!$A$7:$V$39,20))</f>
      </c>
      <c r="C31" s="136">
        <f>IF($D31="","",VLOOKUP($D31,'Подг пар'!$A$7:$V$39,21))</f>
      </c>
      <c r="D31" s="137"/>
      <c r="E31" s="149" t="s">
        <v>175</v>
      </c>
      <c r="F31" s="149">
        <f>IF($D31="","",VLOOKUP($D31,'Подг пар'!$A$7:$V$39,3))</f>
      </c>
      <c r="G31" s="244"/>
      <c r="H31" s="149">
        <f>IF($D31="","",VLOOKUP($D31,'Подг пар'!$A$7:$V$39,4))</f>
      </c>
      <c r="I31" s="236"/>
      <c r="J31" s="139"/>
      <c r="K31" s="246"/>
      <c r="L31" s="139" t="s">
        <v>288</v>
      </c>
      <c r="M31" s="140"/>
      <c r="N31" s="155"/>
      <c r="O31" s="246"/>
      <c r="P31" s="139"/>
      <c r="Q31" s="141"/>
      <c r="R31" s="144"/>
    </row>
    <row r="32" spans="1:18" s="48" customFormat="1" ht="9" customHeight="1">
      <c r="A32" s="201"/>
      <c r="B32" s="237"/>
      <c r="C32" s="237"/>
      <c r="D32" s="237"/>
      <c r="E32" s="149" t="s">
        <v>201</v>
      </c>
      <c r="F32" s="149">
        <f>IF($D31="","",VLOOKUP($D31,'Подг пар'!$A$7:$V$39,8))</f>
      </c>
      <c r="G32" s="244"/>
      <c r="H32" s="149">
        <f>IF($D31="","",VLOOKUP($D31,'Подг пар'!$A$7:$V$39,9))</f>
      </c>
      <c r="I32" s="238"/>
      <c r="J32" s="134">
        <f>IF(I32="a",E31,IF(I32="b",E33,""))</f>
      </c>
      <c r="K32" s="246"/>
      <c r="L32" s="139"/>
      <c r="M32" s="140"/>
      <c r="N32" s="139"/>
      <c r="O32" s="246"/>
      <c r="P32" s="139"/>
      <c r="Q32" s="141"/>
      <c r="R32" s="144"/>
    </row>
    <row r="33" spans="1:18" s="48" customFormat="1" ht="9" customHeight="1">
      <c r="A33" s="201"/>
      <c r="B33" s="146"/>
      <c r="C33" s="146"/>
      <c r="D33" s="150"/>
      <c r="E33" s="135"/>
      <c r="F33" s="135"/>
      <c r="G33" s="82"/>
      <c r="H33" s="135"/>
      <c r="I33" s="239"/>
      <c r="J33" s="240" t="s">
        <v>175</v>
      </c>
      <c r="K33" s="250"/>
      <c r="L33" s="139"/>
      <c r="M33" s="140"/>
      <c r="N33" s="139"/>
      <c r="O33" s="246"/>
      <c r="P33" s="139"/>
      <c r="Q33" s="141"/>
      <c r="R33" s="144"/>
    </row>
    <row r="34" spans="1:18" s="48" customFormat="1" ht="9" customHeight="1">
      <c r="A34" s="201"/>
      <c r="B34" s="146"/>
      <c r="C34" s="146"/>
      <c r="D34" s="150"/>
      <c r="E34" s="135"/>
      <c r="F34" s="135"/>
      <c r="G34" s="82"/>
      <c r="H34" s="147" t="s">
        <v>1</v>
      </c>
      <c r="I34" s="151"/>
      <c r="J34" s="242" t="s">
        <v>201</v>
      </c>
      <c r="K34" s="238"/>
      <c r="L34" s="139"/>
      <c r="M34" s="140"/>
      <c r="N34" s="139"/>
      <c r="O34" s="246"/>
      <c r="P34" s="139"/>
      <c r="Q34" s="141"/>
      <c r="R34" s="144"/>
    </row>
    <row r="35" spans="1:18" s="48" customFormat="1" ht="9" customHeight="1">
      <c r="A35" s="234">
        <v>8</v>
      </c>
      <c r="B35" s="136">
        <f>IF($D35="","",VLOOKUP($D35,'Подг пар'!$A$7:$V$39,20))</f>
      </c>
      <c r="C35" s="136">
        <f>IF($D35="","",VLOOKUP($D35,'Подг пар'!$A$7:$V$39,21))</f>
      </c>
      <c r="D35" s="137"/>
      <c r="E35" s="138"/>
      <c r="F35" s="138" t="s">
        <v>236</v>
      </c>
      <c r="G35" s="235"/>
      <c r="H35" s="138">
        <f>IF($D35="","",VLOOKUP($D35,'Подг пар'!$A$7:$V$39,4))</f>
      </c>
      <c r="I35" s="245"/>
      <c r="J35" s="139"/>
      <c r="K35" s="140"/>
      <c r="L35" s="155"/>
      <c r="M35" s="241"/>
      <c r="N35" s="139"/>
      <c r="O35" s="246"/>
      <c r="P35" s="139"/>
      <c r="Q35" s="141"/>
      <c r="R35" s="144"/>
    </row>
    <row r="36" spans="1:18" s="48" customFormat="1" ht="9" customHeight="1">
      <c r="A36" s="201"/>
      <c r="B36" s="237"/>
      <c r="C36" s="237"/>
      <c r="D36" s="237"/>
      <c r="E36" s="138"/>
      <c r="F36" s="138">
        <f>IF($D35="","",VLOOKUP($D35,'Подг пар'!$A$7:$V$39,8))</f>
      </c>
      <c r="G36" s="235"/>
      <c r="H36" s="138">
        <f>IF($D35="","",VLOOKUP($D35,'Подг пар'!$A$7:$V$39,9))</f>
      </c>
      <c r="I36" s="238"/>
      <c r="J36" s="139"/>
      <c r="K36" s="140"/>
      <c r="L36" s="206"/>
      <c r="M36" s="247"/>
      <c r="N36" s="139"/>
      <c r="O36" s="246"/>
      <c r="P36" s="139"/>
      <c r="Q36" s="141"/>
      <c r="R36" s="144"/>
    </row>
    <row r="37" spans="1:18" s="48" customFormat="1" ht="9" customHeight="1">
      <c r="A37" s="201"/>
      <c r="B37" s="146"/>
      <c r="C37" s="146"/>
      <c r="D37" s="150"/>
      <c r="E37" s="135"/>
      <c r="F37" s="135"/>
      <c r="G37" s="82"/>
      <c r="H37" s="135"/>
      <c r="I37" s="248"/>
      <c r="J37" s="139"/>
      <c r="K37" s="140"/>
      <c r="L37" s="139"/>
      <c r="M37" s="140"/>
      <c r="N37" s="140"/>
      <c r="O37" s="239"/>
      <c r="P37" s="240" t="str">
        <f>UPPER(IF(OR(O38="a",O38="as"),N21,IF(OR(O38="b",O38="bs"),N53,)))</f>
        <v>ГАБУЕВ</v>
      </c>
      <c r="Q37" s="252"/>
      <c r="R37" s="144"/>
    </row>
    <row r="38" spans="1:18" s="48" customFormat="1" ht="9" customHeight="1">
      <c r="A38" s="201"/>
      <c r="B38" s="146"/>
      <c r="C38" s="146"/>
      <c r="D38" s="150"/>
      <c r="E38" s="135"/>
      <c r="F38" s="135"/>
      <c r="G38" s="82"/>
      <c r="H38" s="135"/>
      <c r="I38" s="248"/>
      <c r="J38" s="139"/>
      <c r="K38" s="140"/>
      <c r="L38" s="139"/>
      <c r="M38" s="140"/>
      <c r="N38" s="147" t="s">
        <v>1</v>
      </c>
      <c r="O38" s="151" t="s">
        <v>287</v>
      </c>
      <c r="P38" s="242" t="str">
        <f>UPPER(IF(OR(O38="a",O38="as"),N22,IF(OR(O38="b",O38="bs"),N54,)))</f>
        <v>КЛИМЕНКО</v>
      </c>
      <c r="Q38" s="253"/>
      <c r="R38" s="144"/>
    </row>
    <row r="39" spans="1:18" s="48" customFormat="1" ht="9" customHeight="1">
      <c r="A39" s="234">
        <v>9</v>
      </c>
      <c r="B39" s="136">
        <f>IF($D39="","",VLOOKUP($D39,'Подг пар'!$A$7:$V$39,20))</f>
      </c>
      <c r="C39" s="136">
        <f>IF($D39="","",VLOOKUP($D39,'Подг пар'!$A$7:$V$39,21))</f>
      </c>
      <c r="D39" s="137"/>
      <c r="E39" s="138"/>
      <c r="F39" s="138" t="s">
        <v>236</v>
      </c>
      <c r="G39" s="235"/>
      <c r="H39" s="138">
        <f>IF($D39="","",VLOOKUP($D39,'Подг пар'!$A$7:$V$39,4))</f>
      </c>
      <c r="I39" s="236"/>
      <c r="J39" s="139"/>
      <c r="K39" s="140"/>
      <c r="L39" s="139"/>
      <c r="M39" s="140"/>
      <c r="N39" s="139"/>
      <c r="O39" s="246"/>
      <c r="P39" s="155">
        <v>63</v>
      </c>
      <c r="Q39" s="141"/>
      <c r="R39" s="144"/>
    </row>
    <row r="40" spans="1:18" s="48" customFormat="1" ht="9" customHeight="1">
      <c r="A40" s="201"/>
      <c r="B40" s="237"/>
      <c r="C40" s="237"/>
      <c r="D40" s="237"/>
      <c r="E40" s="138"/>
      <c r="F40" s="138">
        <f>IF($D39="","",VLOOKUP($D39,'Подг пар'!$A$7:$V$39,8))</f>
      </c>
      <c r="G40" s="235"/>
      <c r="H40" s="138">
        <f>IF($D39="","",VLOOKUP($D39,'Подг пар'!$A$7:$V$39,9))</f>
      </c>
      <c r="I40" s="238"/>
      <c r="J40" s="134">
        <f>IF(I40="a",E39,IF(I40="b",E41,""))</f>
      </c>
      <c r="K40" s="140"/>
      <c r="L40" s="139"/>
      <c r="M40" s="140"/>
      <c r="N40" s="139"/>
      <c r="O40" s="246"/>
      <c r="P40" s="206"/>
      <c r="Q40" s="254"/>
      <c r="R40" s="144"/>
    </row>
    <row r="41" spans="1:18" s="48" customFormat="1" ht="9" customHeight="1">
      <c r="A41" s="201"/>
      <c r="B41" s="146"/>
      <c r="C41" s="146"/>
      <c r="D41" s="150"/>
      <c r="E41" s="135"/>
      <c r="F41" s="135"/>
      <c r="G41" s="82"/>
      <c r="H41" s="135"/>
      <c r="I41" s="239"/>
      <c r="J41" s="240" t="s">
        <v>193</v>
      </c>
      <c r="K41" s="241"/>
      <c r="L41" s="139"/>
      <c r="M41" s="140"/>
      <c r="N41" s="139"/>
      <c r="O41" s="246"/>
      <c r="P41" s="139"/>
      <c r="Q41" s="141"/>
      <c r="R41" s="144"/>
    </row>
    <row r="42" spans="1:18" s="48" customFormat="1" ht="9" customHeight="1">
      <c r="A42" s="201"/>
      <c r="B42" s="146"/>
      <c r="C42" s="146"/>
      <c r="D42" s="150"/>
      <c r="E42" s="135"/>
      <c r="F42" s="135"/>
      <c r="G42" s="82"/>
      <c r="H42" s="147" t="s">
        <v>1</v>
      </c>
      <c r="I42" s="151"/>
      <c r="J42" s="242" t="s">
        <v>219</v>
      </c>
      <c r="K42" s="243"/>
      <c r="L42" s="139"/>
      <c r="M42" s="140"/>
      <c r="N42" s="139"/>
      <c r="O42" s="246"/>
      <c r="P42" s="139"/>
      <c r="Q42" s="141"/>
      <c r="R42" s="144"/>
    </row>
    <row r="43" spans="1:18" s="48" customFormat="1" ht="9" customHeight="1">
      <c r="A43" s="201">
        <v>10</v>
      </c>
      <c r="B43" s="136">
        <f>IF($D43="","",VLOOKUP($D43,'Подг пар'!$A$7:$V$39,20))</f>
      </c>
      <c r="C43" s="136">
        <f>IF($D43="","",VLOOKUP($D43,'Подг пар'!$A$7:$V$39,21))</f>
      </c>
      <c r="D43" s="137"/>
      <c r="E43" s="149" t="s">
        <v>193</v>
      </c>
      <c r="F43" s="149">
        <f>IF($D43="","",VLOOKUP($D43,'Подг пар'!$A$7:$V$39,3))</f>
      </c>
      <c r="G43" s="244"/>
      <c r="H43" s="149">
        <f>IF($D43="","",VLOOKUP($D43,'Подг пар'!$A$7:$V$39,4))</f>
      </c>
      <c r="I43" s="245"/>
      <c r="J43" s="139"/>
      <c r="K43" s="246"/>
      <c r="L43" s="155"/>
      <c r="M43" s="241"/>
      <c r="N43" s="139"/>
      <c r="O43" s="246"/>
      <c r="P43" s="139"/>
      <c r="Q43" s="141"/>
      <c r="R43" s="144"/>
    </row>
    <row r="44" spans="1:18" s="48" customFormat="1" ht="9" customHeight="1">
      <c r="A44" s="201"/>
      <c r="B44" s="237"/>
      <c r="C44" s="237"/>
      <c r="D44" s="237"/>
      <c r="E44" s="149" t="s">
        <v>219</v>
      </c>
      <c r="F44" s="149">
        <f>IF($D43="","",VLOOKUP($D43,'Подг пар'!$A$7:$V$39,8))</f>
      </c>
      <c r="G44" s="244"/>
      <c r="H44" s="149">
        <f>IF($D43="","",VLOOKUP($D43,'Подг пар'!$A$7:$V$39,9))</f>
      </c>
      <c r="I44" s="238"/>
      <c r="J44" s="139"/>
      <c r="K44" s="246"/>
      <c r="L44" s="206"/>
      <c r="M44" s="247"/>
      <c r="N44" s="139"/>
      <c r="O44" s="246"/>
      <c r="P44" s="139"/>
      <c r="Q44" s="141"/>
      <c r="R44" s="144"/>
    </row>
    <row r="45" spans="1:18" s="48" customFormat="1" ht="9" customHeight="1">
      <c r="A45" s="201"/>
      <c r="B45" s="146"/>
      <c r="C45" s="146"/>
      <c r="D45" s="150"/>
      <c r="E45" s="135"/>
      <c r="F45" s="135"/>
      <c r="G45" s="82"/>
      <c r="H45" s="135"/>
      <c r="I45" s="248"/>
      <c r="J45" s="139"/>
      <c r="K45" s="239"/>
      <c r="L45" s="240" t="str">
        <f>UPPER(IF(OR(K46="a",K46="as"),J41,IF(OR(K46="b",K46="bs"),J49,)))</f>
        <v>ГАБУЕВ</v>
      </c>
      <c r="M45" s="140"/>
      <c r="N45" s="139"/>
      <c r="O45" s="246"/>
      <c r="P45" s="139"/>
      <c r="Q45" s="141"/>
      <c r="R45" s="144"/>
    </row>
    <row r="46" spans="1:18" s="48" customFormat="1" ht="9" customHeight="1">
      <c r="A46" s="201"/>
      <c r="B46" s="146"/>
      <c r="C46" s="146"/>
      <c r="D46" s="150"/>
      <c r="E46" s="135"/>
      <c r="F46" s="135"/>
      <c r="G46" s="82"/>
      <c r="H46" s="135"/>
      <c r="I46" s="248"/>
      <c r="J46" s="147" t="s">
        <v>1</v>
      </c>
      <c r="K46" s="151" t="s">
        <v>287</v>
      </c>
      <c r="L46" s="242" t="str">
        <f>UPPER(IF(OR(K46="a",K46="as"),J42,IF(OR(K46="b",K46="bs"),J50,)))</f>
        <v>КЛИМЕНКО</v>
      </c>
      <c r="M46" s="243"/>
      <c r="N46" s="139"/>
      <c r="O46" s="246"/>
      <c r="P46" s="139"/>
      <c r="Q46" s="141"/>
      <c r="R46" s="144"/>
    </row>
    <row r="47" spans="1:18" s="48" customFormat="1" ht="9" customHeight="1">
      <c r="A47" s="249">
        <v>11</v>
      </c>
      <c r="B47" s="136">
        <f>IF($D47="","",VLOOKUP($D47,'Подг пар'!$A$7:$V$39,20))</f>
      </c>
      <c r="C47" s="136">
        <f>IF($D47="","",VLOOKUP($D47,'Подг пар'!$A$7:$V$39,21))</f>
      </c>
      <c r="D47" s="137"/>
      <c r="E47" s="149" t="s">
        <v>185</v>
      </c>
      <c r="F47" s="149">
        <f>IF($D47="","",VLOOKUP($D47,'Подг пар'!$A$7:$V$39,3))</f>
      </c>
      <c r="G47" s="244"/>
      <c r="H47" s="149">
        <f>IF($D47="","",VLOOKUP($D47,'Подг пар'!$A$7:$V$39,4))</f>
      </c>
      <c r="I47" s="236"/>
      <c r="J47" s="139"/>
      <c r="K47" s="246"/>
      <c r="L47" s="139" t="s">
        <v>288</v>
      </c>
      <c r="M47" s="246"/>
      <c r="N47" s="155"/>
      <c r="O47" s="246"/>
      <c r="P47" s="139"/>
      <c r="Q47" s="141"/>
      <c r="R47" s="144"/>
    </row>
    <row r="48" spans="1:18" s="48" customFormat="1" ht="9" customHeight="1">
      <c r="A48" s="201"/>
      <c r="B48" s="237"/>
      <c r="C48" s="237"/>
      <c r="D48" s="237"/>
      <c r="E48" s="149" t="s">
        <v>211</v>
      </c>
      <c r="F48" s="149">
        <f>IF($D47="","",VLOOKUP($D47,'Подг пар'!$A$7:$V$39,8))</f>
      </c>
      <c r="G48" s="244"/>
      <c r="H48" s="149">
        <f>IF($D47="","",VLOOKUP($D47,'Подг пар'!$A$7:$V$39,9))</f>
      </c>
      <c r="I48" s="238"/>
      <c r="J48" s="134">
        <f>IF(I48="a",E47,IF(I48="b",E49,""))</f>
      </c>
      <c r="K48" s="246"/>
      <c r="L48" s="139"/>
      <c r="M48" s="246"/>
      <c r="N48" s="139"/>
      <c r="O48" s="246"/>
      <c r="P48" s="139"/>
      <c r="Q48" s="141"/>
      <c r="R48" s="144"/>
    </row>
    <row r="49" spans="1:18" s="48" customFormat="1" ht="9" customHeight="1">
      <c r="A49" s="201"/>
      <c r="B49" s="146"/>
      <c r="C49" s="146"/>
      <c r="D49" s="146"/>
      <c r="E49" s="135"/>
      <c r="F49" s="135"/>
      <c r="G49" s="82"/>
      <c r="H49" s="135"/>
      <c r="I49" s="239"/>
      <c r="J49" s="240" t="s">
        <v>176</v>
      </c>
      <c r="K49" s="250"/>
      <c r="L49" s="139"/>
      <c r="M49" s="246"/>
      <c r="N49" s="139"/>
      <c r="O49" s="246"/>
      <c r="P49" s="139"/>
      <c r="Q49" s="141"/>
      <c r="R49" s="144"/>
    </row>
    <row r="50" spans="1:18" s="48" customFormat="1" ht="9" customHeight="1">
      <c r="A50" s="201"/>
      <c r="B50" s="146"/>
      <c r="C50" s="146"/>
      <c r="D50" s="146"/>
      <c r="E50" s="135"/>
      <c r="F50" s="135"/>
      <c r="G50" s="82"/>
      <c r="H50" s="147" t="s">
        <v>1</v>
      </c>
      <c r="I50" s="151"/>
      <c r="J50" s="242" t="s">
        <v>202</v>
      </c>
      <c r="K50" s="238"/>
      <c r="L50" s="139"/>
      <c r="M50" s="246"/>
      <c r="N50" s="139"/>
      <c r="O50" s="246"/>
      <c r="P50" s="139"/>
      <c r="Q50" s="141"/>
      <c r="R50" s="144"/>
    </row>
    <row r="51" spans="1:18" s="48" customFormat="1" ht="9" customHeight="1">
      <c r="A51" s="201">
        <v>12</v>
      </c>
      <c r="B51" s="136">
        <f>IF($D51="","",VLOOKUP($D51,'Подг пар'!$A$7:$V$39,20))</f>
      </c>
      <c r="C51" s="136">
        <f>IF($D51="","",VLOOKUP($D51,'Подг пар'!$A$7:$V$39,21))</f>
      </c>
      <c r="D51" s="137"/>
      <c r="E51" s="149" t="s">
        <v>176</v>
      </c>
      <c r="F51" s="149">
        <f>IF($D51="","",VLOOKUP($D51,'Подг пар'!$A$7:$V$39,3))</f>
      </c>
      <c r="G51" s="244"/>
      <c r="H51" s="149">
        <f>IF($D51="","",VLOOKUP($D51,'Подг пар'!$A$7:$V$39,4))</f>
      </c>
      <c r="I51" s="245"/>
      <c r="J51" s="139">
        <v>84</v>
      </c>
      <c r="K51" s="140"/>
      <c r="L51" s="155"/>
      <c r="M51" s="250"/>
      <c r="N51" s="139"/>
      <c r="O51" s="246"/>
      <c r="P51" s="139"/>
      <c r="Q51" s="141"/>
      <c r="R51" s="144"/>
    </row>
    <row r="52" spans="1:18" s="48" customFormat="1" ht="9" customHeight="1">
      <c r="A52" s="201"/>
      <c r="B52" s="237"/>
      <c r="C52" s="237"/>
      <c r="D52" s="237"/>
      <c r="E52" s="430" t="s">
        <v>202</v>
      </c>
      <c r="F52" s="138">
        <f>IF($D51="","",VLOOKUP($D51,'Подг пар'!$A$7:$V$39,8))</f>
      </c>
      <c r="G52" s="235"/>
      <c r="H52" s="138">
        <f>IF($D51="","",VLOOKUP($D51,'Подг пар'!$A$7:$V$39,9))</f>
      </c>
      <c r="I52" s="238"/>
      <c r="J52" s="139"/>
      <c r="K52" s="140"/>
      <c r="L52" s="206"/>
      <c r="M52" s="251"/>
      <c r="N52" s="139"/>
      <c r="O52" s="246"/>
      <c r="P52" s="139"/>
      <c r="Q52" s="141"/>
      <c r="R52" s="144"/>
    </row>
    <row r="53" spans="1:18" s="48" customFormat="1" ht="9" customHeight="1">
      <c r="A53" s="201"/>
      <c r="B53" s="146"/>
      <c r="C53" s="146"/>
      <c r="D53" s="146"/>
      <c r="E53" s="135"/>
      <c r="F53" s="135"/>
      <c r="G53" s="82"/>
      <c r="H53" s="135"/>
      <c r="I53" s="248"/>
      <c r="J53" s="139"/>
      <c r="K53" s="140"/>
      <c r="L53" s="139"/>
      <c r="M53" s="239"/>
      <c r="N53" s="240" t="str">
        <f>UPPER(IF(OR(M54="a",M54="as"),L45,IF(OR(M54="b",M54="bs"),L61,)))</f>
        <v>ГАБУЕВ</v>
      </c>
      <c r="O53" s="246"/>
      <c r="P53" s="139"/>
      <c r="Q53" s="141"/>
      <c r="R53" s="144"/>
    </row>
    <row r="54" spans="1:18" s="48" customFormat="1" ht="9" customHeight="1">
      <c r="A54" s="201"/>
      <c r="B54" s="146"/>
      <c r="C54" s="146"/>
      <c r="D54" s="146"/>
      <c r="E54" s="135"/>
      <c r="F54" s="135"/>
      <c r="G54" s="82"/>
      <c r="H54" s="135"/>
      <c r="I54" s="248"/>
      <c r="J54" s="139"/>
      <c r="K54" s="140"/>
      <c r="L54" s="147" t="s">
        <v>1</v>
      </c>
      <c r="M54" s="151" t="s">
        <v>60</v>
      </c>
      <c r="N54" s="242" t="str">
        <f>UPPER(IF(OR(M54="a",M54="as"),L46,IF(OR(M54="b",M54="bs"),L62,)))</f>
        <v>КЛИМЕНКО</v>
      </c>
      <c r="O54" s="238"/>
      <c r="P54" s="139"/>
      <c r="Q54" s="141"/>
      <c r="R54" s="144"/>
    </row>
    <row r="55" spans="1:18" s="48" customFormat="1" ht="9" customHeight="1">
      <c r="A55" s="249">
        <v>13</v>
      </c>
      <c r="B55" s="136">
        <f>IF($D55="","",VLOOKUP($D55,'Подг пар'!$A$7:$V$39,20))</f>
      </c>
      <c r="C55" s="136">
        <f>IF($D55="","",VLOOKUP($D55,'Подг пар'!$A$7:$V$39,21))</f>
      </c>
      <c r="D55" s="137"/>
      <c r="E55" s="149"/>
      <c r="F55" s="149" t="s">
        <v>236</v>
      </c>
      <c r="G55" s="244"/>
      <c r="H55" s="149">
        <f>IF($D55="","",VLOOKUP($D55,'Подг пар'!$A$7:$V$39,4))</f>
      </c>
      <c r="I55" s="236"/>
      <c r="J55" s="139"/>
      <c r="K55" s="140"/>
      <c r="L55" s="139"/>
      <c r="M55" s="246"/>
      <c r="N55" s="139">
        <v>61</v>
      </c>
      <c r="O55" s="140"/>
      <c r="P55" s="139"/>
      <c r="Q55" s="141"/>
      <c r="R55" s="144"/>
    </row>
    <row r="56" spans="1:18" s="48" customFormat="1" ht="9" customHeight="1">
      <c r="A56" s="201"/>
      <c r="B56" s="237"/>
      <c r="C56" s="237"/>
      <c r="D56" s="237"/>
      <c r="E56" s="149"/>
      <c r="F56" s="149"/>
      <c r="G56" s="244"/>
      <c r="H56" s="149">
        <f>IF($D55="","",VLOOKUP($D55,'Подг пар'!$A$7:$V$39,9))</f>
      </c>
      <c r="I56" s="238"/>
      <c r="J56" s="134">
        <f>IF(I56="a",E55,IF(I56="b",E57,""))</f>
      </c>
      <c r="K56" s="140"/>
      <c r="L56" s="139"/>
      <c r="M56" s="246"/>
      <c r="N56" s="139"/>
      <c r="O56" s="140"/>
      <c r="P56" s="139"/>
      <c r="Q56" s="141"/>
      <c r="R56" s="144"/>
    </row>
    <row r="57" spans="1:18" s="48" customFormat="1" ht="9" customHeight="1">
      <c r="A57" s="201"/>
      <c r="B57" s="146"/>
      <c r="C57" s="146"/>
      <c r="D57" s="150"/>
      <c r="E57" s="135"/>
      <c r="F57" s="135"/>
      <c r="G57" s="82"/>
      <c r="H57" s="135"/>
      <c r="I57" s="239"/>
      <c r="J57" s="240" t="s">
        <v>186</v>
      </c>
      <c r="K57" s="241"/>
      <c r="L57" s="139"/>
      <c r="M57" s="246"/>
      <c r="N57" s="139"/>
      <c r="O57" s="140"/>
      <c r="P57" s="139"/>
      <c r="Q57" s="141"/>
      <c r="R57" s="144"/>
    </row>
    <row r="58" spans="1:18" s="48" customFormat="1" ht="9" customHeight="1">
      <c r="A58" s="201"/>
      <c r="B58" s="146"/>
      <c r="C58" s="146"/>
      <c r="D58" s="150"/>
      <c r="E58" s="135"/>
      <c r="F58" s="135"/>
      <c r="G58" s="82"/>
      <c r="H58" s="147" t="s">
        <v>1</v>
      </c>
      <c r="I58" s="151"/>
      <c r="J58" s="242" t="s">
        <v>212</v>
      </c>
      <c r="K58" s="243"/>
      <c r="L58" s="139"/>
      <c r="M58" s="246"/>
      <c r="N58" s="139"/>
      <c r="O58" s="140"/>
      <c r="P58" s="139"/>
      <c r="Q58" s="141"/>
      <c r="R58" s="144"/>
    </row>
    <row r="59" spans="1:18" s="48" customFormat="1" ht="9" customHeight="1">
      <c r="A59" s="201">
        <v>14</v>
      </c>
      <c r="B59" s="136">
        <f>IF($D59="","",VLOOKUP($D59,'Подг пар'!$A$7:$V$39,20))</f>
      </c>
      <c r="C59" s="136">
        <f>IF($D59="","",VLOOKUP($D59,'Подг пар'!$A$7:$V$39,21))</f>
      </c>
      <c r="D59" s="137"/>
      <c r="E59" s="149" t="s">
        <v>186</v>
      </c>
      <c r="F59" s="149">
        <f>IF($D59="","",VLOOKUP($D59,'Подг пар'!$A$7:$V$39,3))</f>
      </c>
      <c r="G59" s="244"/>
      <c r="H59" s="149">
        <f>IF($D59="","",VLOOKUP($D59,'Подг пар'!$A$7:$V$39,4))</f>
      </c>
      <c r="I59" s="245"/>
      <c r="J59" s="139"/>
      <c r="K59" s="246"/>
      <c r="L59" s="155"/>
      <c r="M59" s="250"/>
      <c r="N59" s="139"/>
      <c r="O59" s="140"/>
      <c r="P59" s="139"/>
      <c r="Q59" s="141"/>
      <c r="R59" s="144"/>
    </row>
    <row r="60" spans="1:18" s="48" customFormat="1" ht="9" customHeight="1">
      <c r="A60" s="201"/>
      <c r="B60" s="237"/>
      <c r="C60" s="237"/>
      <c r="D60" s="237"/>
      <c r="E60" s="149" t="s">
        <v>212</v>
      </c>
      <c r="F60" s="149">
        <f>IF($D59="","",VLOOKUP($D59,'Подг пар'!$A$7:$V$39,8))</f>
      </c>
      <c r="G60" s="244"/>
      <c r="H60" s="149">
        <f>IF($D59="","",VLOOKUP($D59,'Подг пар'!$A$7:$V$39,9))</f>
      </c>
      <c r="I60" s="238"/>
      <c r="J60" s="139"/>
      <c r="K60" s="246"/>
      <c r="L60" s="206"/>
      <c r="M60" s="251"/>
      <c r="N60" s="139"/>
      <c r="O60" s="140"/>
      <c r="P60" s="139"/>
      <c r="Q60" s="141"/>
      <c r="R60" s="144"/>
    </row>
    <row r="61" spans="1:18" s="48" customFormat="1" ht="9" customHeight="1">
      <c r="A61" s="201"/>
      <c r="B61" s="146"/>
      <c r="C61" s="146"/>
      <c r="D61" s="150"/>
      <c r="E61" s="135"/>
      <c r="F61" s="135"/>
      <c r="G61" s="82"/>
      <c r="H61" s="135"/>
      <c r="I61" s="248"/>
      <c r="J61" s="139"/>
      <c r="K61" s="239"/>
      <c r="L61" s="240" t="str">
        <f>UPPER(IF(OR(K62="a",K62="as"),J57,IF(OR(K62="b",K62="bs"),J65,)))</f>
        <v>ШЕСТАКОВ</v>
      </c>
      <c r="M61" s="246"/>
      <c r="N61" s="139"/>
      <c r="O61" s="140"/>
      <c r="P61" s="139"/>
      <c r="Q61" s="141"/>
      <c r="R61" s="144"/>
    </row>
    <row r="62" spans="1:18" s="48" customFormat="1" ht="9" customHeight="1">
      <c r="A62" s="201"/>
      <c r="B62" s="146"/>
      <c r="C62" s="146"/>
      <c r="D62" s="150"/>
      <c r="E62" s="135"/>
      <c r="F62" s="135"/>
      <c r="G62" s="82"/>
      <c r="H62" s="135"/>
      <c r="I62" s="248"/>
      <c r="J62" s="147" t="s">
        <v>1</v>
      </c>
      <c r="K62" s="151" t="s">
        <v>287</v>
      </c>
      <c r="L62" s="242" t="str">
        <f>UPPER(IF(OR(K62="a",K62="as"),J58,IF(OR(K62="b",K62="bs"),J66,)))</f>
        <v>ГЛУЩЕНКО</v>
      </c>
      <c r="M62" s="238"/>
      <c r="N62" s="139"/>
      <c r="O62" s="140"/>
      <c r="P62" s="139"/>
      <c r="Q62" s="141"/>
      <c r="R62" s="144"/>
    </row>
    <row r="63" spans="1:18" s="48" customFormat="1" ht="9" customHeight="1">
      <c r="A63" s="249">
        <v>15</v>
      </c>
      <c r="B63" s="136">
        <f>IF($D63="","",VLOOKUP($D63,'Подг пар'!$A$7:$V$39,20))</f>
      </c>
      <c r="C63" s="136">
        <f>IF($D63="","",VLOOKUP($D63,'Подг пар'!$A$7:$V$39,21))</f>
      </c>
      <c r="D63" s="137"/>
      <c r="E63" s="149" t="s">
        <v>194</v>
      </c>
      <c r="F63" s="149">
        <f>IF($D63="","",VLOOKUP($D63,'Подг пар'!$A$7:$V$39,3))</f>
      </c>
      <c r="G63" s="244"/>
      <c r="H63" s="149">
        <f>IF($D63="","",VLOOKUP($D63,'Подг пар'!$A$7:$V$39,4))</f>
      </c>
      <c r="I63" s="236"/>
      <c r="J63" s="139"/>
      <c r="K63" s="246"/>
      <c r="L63" s="139" t="s">
        <v>288</v>
      </c>
      <c r="M63" s="140"/>
      <c r="N63" s="268" t="s">
        <v>10</v>
      </c>
      <c r="O63" s="269"/>
      <c r="P63" s="268" t="s">
        <v>47</v>
      </c>
      <c r="Q63" s="269"/>
      <c r="R63" s="144"/>
    </row>
    <row r="64" spans="1:18" s="48" customFormat="1" ht="9" customHeight="1">
      <c r="A64" s="201"/>
      <c r="B64" s="237"/>
      <c r="C64" s="237"/>
      <c r="D64" s="237"/>
      <c r="E64" s="149" t="s">
        <v>220</v>
      </c>
      <c r="F64" s="149">
        <f>IF($D63="","",VLOOKUP($D63,'Подг пар'!$A$7:$V$39,8))</f>
      </c>
      <c r="G64" s="244"/>
      <c r="H64" s="149">
        <f>IF($D63="","",VLOOKUP($D63,'Подг пар'!$A$7:$V$39,9))</f>
      </c>
      <c r="I64" s="238"/>
      <c r="J64" s="134">
        <f>IF(I64="a",E63,IF(I64="b",E65,""))</f>
      </c>
      <c r="K64" s="246"/>
      <c r="L64" s="139"/>
      <c r="M64" s="140"/>
      <c r="N64" s="392" t="str">
        <f>UPPER(IF(OR(O38="a",O38="as"),N21,IF(OR(O38="b",O38="bs"),N53,)))</f>
        <v>ГАБУЕВ</v>
      </c>
      <c r="O64" s="271"/>
      <c r="P64" s="272"/>
      <c r="Q64" s="269"/>
      <c r="R64" s="144"/>
    </row>
    <row r="65" spans="1:18" s="48" customFormat="1" ht="9" customHeight="1">
      <c r="A65" s="201"/>
      <c r="B65" s="146"/>
      <c r="C65" s="146"/>
      <c r="D65" s="146"/>
      <c r="E65" s="153"/>
      <c r="F65" s="153"/>
      <c r="G65" s="256"/>
      <c r="H65" s="153"/>
      <c r="I65" s="239"/>
      <c r="J65" s="240" t="s">
        <v>194</v>
      </c>
      <c r="K65" s="250"/>
      <c r="L65" s="139"/>
      <c r="M65" s="140"/>
      <c r="N65" s="273" t="str">
        <f>UPPER(IF(OR(O38="a",O38="as"),N22,IF(OR(O38="b",O38="bs"),N54,)))</f>
        <v>КЛИМЕНКО</v>
      </c>
      <c r="O65" s="274"/>
      <c r="P65" s="272"/>
      <c r="Q65" s="269"/>
      <c r="R65" s="144"/>
    </row>
    <row r="66" spans="1:18" s="48" customFormat="1" ht="9" customHeight="1">
      <c r="A66" s="201"/>
      <c r="B66" s="146"/>
      <c r="C66" s="146"/>
      <c r="D66" s="146"/>
      <c r="E66" s="139"/>
      <c r="F66" s="139"/>
      <c r="G66" s="82"/>
      <c r="H66" s="147" t="s">
        <v>1</v>
      </c>
      <c r="I66" s="151"/>
      <c r="J66" s="242" t="s">
        <v>220</v>
      </c>
      <c r="K66" s="238"/>
      <c r="L66" s="139"/>
      <c r="M66" s="140"/>
      <c r="N66" s="269"/>
      <c r="O66" s="275"/>
      <c r="P66" s="270" t="str">
        <f>UPPER(IF(OR(O67="a",O67="as"),N64,IF(OR(O67="b",O67="bs"),N68,)))</f>
        <v>ГАБУЕВ</v>
      </c>
      <c r="Q66" s="276"/>
      <c r="R66" s="144"/>
    </row>
    <row r="67" spans="1:18" s="48" customFormat="1" ht="9" customHeight="1">
      <c r="A67" s="255">
        <v>16</v>
      </c>
      <c r="B67" s="136">
        <f>IF($D67="","",VLOOKUP($D67,'Подг пар'!$A$7:$V$39,20))</f>
      </c>
      <c r="C67" s="136">
        <f>IF($D67="","",VLOOKUP($D67,'Подг пар'!$A$7:$V$39,21))</f>
      </c>
      <c r="D67" s="137"/>
      <c r="E67" s="138"/>
      <c r="F67" s="138" t="s">
        <v>236</v>
      </c>
      <c r="G67" s="235"/>
      <c r="H67" s="138">
        <f>IF($D67="","",VLOOKUP($D67,'Подг пар'!$A$7:$V$39,4))</f>
      </c>
      <c r="I67" s="245"/>
      <c r="J67" s="139"/>
      <c r="K67" s="140"/>
      <c r="L67" s="155"/>
      <c r="M67" s="241"/>
      <c r="N67" s="195" t="s">
        <v>1</v>
      </c>
      <c r="O67" s="277" t="s">
        <v>293</v>
      </c>
      <c r="P67" s="273" t="str">
        <f>UPPER(IF(OR(O67="a",O67="as"),N65,IF(OR(O67="b",O67="bs"),N69,)))</f>
        <v>КЛИМЕНКО</v>
      </c>
      <c r="Q67" s="278"/>
      <c r="R67" s="144"/>
    </row>
    <row r="68" spans="1:18" s="48" customFormat="1" ht="9" customHeight="1">
      <c r="A68" s="201"/>
      <c r="B68" s="237"/>
      <c r="C68" s="237"/>
      <c r="D68" s="237"/>
      <c r="E68" s="138"/>
      <c r="F68" s="138">
        <f>IF($D67="","",VLOOKUP($D67,'Подг пар'!$A$7:$V$39,8))</f>
      </c>
      <c r="G68" s="235"/>
      <c r="H68" s="138">
        <f>IF($D67="","",VLOOKUP($D67,'Подг пар'!$A$7:$V$39,9))</f>
      </c>
      <c r="I68" s="238"/>
      <c r="J68" s="139"/>
      <c r="K68" s="140"/>
      <c r="L68" s="206"/>
      <c r="M68" s="247"/>
      <c r="N68" s="392" t="str">
        <f>UPPER(IF(OR(O113="a",O113="as"),N96,IF(OR(O113="b",O113="bs"),N128,)))</f>
        <v>БОБЧУК</v>
      </c>
      <c r="O68" s="279"/>
      <c r="P68" s="272">
        <v>62</v>
      </c>
      <c r="Q68" s="269"/>
      <c r="R68" s="144"/>
    </row>
    <row r="69" spans="1:18" s="48" customFormat="1" ht="9" customHeight="1">
      <c r="A69" s="257"/>
      <c r="B69" s="258"/>
      <c r="C69" s="258"/>
      <c r="D69" s="259"/>
      <c r="E69" s="154"/>
      <c r="F69" s="154"/>
      <c r="G69" s="133"/>
      <c r="H69" s="154"/>
      <c r="I69" s="260"/>
      <c r="J69" s="142"/>
      <c r="K69" s="143"/>
      <c r="L69" s="142"/>
      <c r="M69" s="143"/>
      <c r="N69" s="273" t="str">
        <f>UPPER(IF(OR(O113="a",O113="as"),N97,IF(OR(O113="b",O113="bs"),N129,)))</f>
        <v>ОТТАВА</v>
      </c>
      <c r="O69" s="280"/>
      <c r="P69" s="272"/>
      <c r="Q69" s="269"/>
      <c r="R69" s="144"/>
    </row>
    <row r="70" spans="1:18" s="2" customFormat="1" ht="6" customHeight="1">
      <c r="A70" s="257"/>
      <c r="B70" s="258"/>
      <c r="C70" s="258"/>
      <c r="D70" s="259"/>
      <c r="E70" s="154"/>
      <c r="F70" s="154"/>
      <c r="G70" s="261"/>
      <c r="H70" s="154"/>
      <c r="I70" s="260"/>
      <c r="J70" s="142"/>
      <c r="K70" s="143"/>
      <c r="L70" s="156"/>
      <c r="M70" s="157"/>
      <c r="N70" s="281"/>
      <c r="O70" s="282"/>
      <c r="P70" s="281"/>
      <c r="Q70" s="282"/>
      <c r="R70" s="158"/>
    </row>
    <row r="71" spans="1:17" s="18" customFormat="1" ht="10.5" customHeight="1">
      <c r="A71" s="159"/>
      <c r="B71" s="160"/>
      <c r="C71" s="161"/>
      <c r="D71" s="162"/>
      <c r="E71" s="163"/>
      <c r="F71" s="162"/>
      <c r="G71" s="163"/>
      <c r="H71" s="283"/>
      <c r="I71" s="163" t="s">
        <v>12</v>
      </c>
      <c r="J71" s="163" t="s">
        <v>13</v>
      </c>
      <c r="K71" s="164"/>
      <c r="L71" s="163" t="s">
        <v>14</v>
      </c>
      <c r="M71" s="165"/>
      <c r="N71" s="166" t="s">
        <v>15</v>
      </c>
      <c r="O71" s="166"/>
      <c r="P71" s="167"/>
      <c r="Q71" s="168"/>
    </row>
    <row r="72" spans="1:17" s="18" customFormat="1" ht="9" customHeight="1">
      <c r="A72" s="170"/>
      <c r="B72" s="169"/>
      <c r="C72" s="171"/>
      <c r="D72" s="172"/>
      <c r="E72" s="72"/>
      <c r="F72" s="284"/>
      <c r="G72" s="72"/>
      <c r="H72" s="262"/>
      <c r="I72" s="263" t="s">
        <v>17</v>
      </c>
      <c r="J72" s="169"/>
      <c r="K72" s="174"/>
      <c r="L72" s="169"/>
      <c r="M72" s="175"/>
      <c r="N72" s="177" t="s">
        <v>49</v>
      </c>
      <c r="O72" s="178"/>
      <c r="P72" s="178"/>
      <c r="Q72" s="179"/>
    </row>
    <row r="73" spans="1:17" s="18" customFormat="1" ht="9" customHeight="1">
      <c r="A73" s="170"/>
      <c r="B73" s="169"/>
      <c r="C73" s="171"/>
      <c r="D73" s="172"/>
      <c r="E73" s="72"/>
      <c r="F73" s="284"/>
      <c r="G73" s="72"/>
      <c r="H73" s="262"/>
      <c r="I73" s="263"/>
      <c r="J73" s="169"/>
      <c r="K73" s="174"/>
      <c r="L73" s="169"/>
      <c r="M73" s="175"/>
      <c r="N73" s="181"/>
      <c r="O73" s="180"/>
      <c r="P73" s="181"/>
      <c r="Q73" s="182"/>
    </row>
    <row r="74" spans="1:17" s="18" customFormat="1" ht="9" customHeight="1">
      <c r="A74" s="183"/>
      <c r="B74" s="181"/>
      <c r="C74" s="184"/>
      <c r="D74" s="172"/>
      <c r="E74" s="72"/>
      <c r="F74" s="284"/>
      <c r="G74" s="72"/>
      <c r="H74" s="262"/>
      <c r="I74" s="263" t="s">
        <v>19</v>
      </c>
      <c r="J74" s="169"/>
      <c r="K74" s="174"/>
      <c r="L74" s="169"/>
      <c r="M74" s="175"/>
      <c r="N74" s="177" t="s">
        <v>22</v>
      </c>
      <c r="O74" s="178"/>
      <c r="P74" s="178"/>
      <c r="Q74" s="179"/>
    </row>
    <row r="75" spans="1:17" s="18" customFormat="1" ht="9" customHeight="1">
      <c r="A75" s="185"/>
      <c r="B75" s="128"/>
      <c r="C75" s="186"/>
      <c r="D75" s="172"/>
      <c r="E75" s="72"/>
      <c r="F75" s="284"/>
      <c r="G75" s="72"/>
      <c r="H75" s="262"/>
      <c r="I75" s="263"/>
      <c r="J75" s="169"/>
      <c r="K75" s="174"/>
      <c r="L75" s="169"/>
      <c r="M75" s="175"/>
      <c r="N75" s="169"/>
      <c r="O75" s="174"/>
      <c r="P75" s="169"/>
      <c r="Q75" s="175"/>
    </row>
    <row r="76" spans="1:17" s="18" customFormat="1" ht="9" customHeight="1">
      <c r="A76" s="187"/>
      <c r="B76" s="188"/>
      <c r="C76" s="189"/>
      <c r="D76" s="172"/>
      <c r="E76" s="72"/>
      <c r="F76" s="284"/>
      <c r="G76" s="72"/>
      <c r="H76" s="262"/>
      <c r="I76" s="263" t="s">
        <v>21</v>
      </c>
      <c r="J76" s="169"/>
      <c r="K76" s="174"/>
      <c r="L76" s="169"/>
      <c r="M76" s="175"/>
      <c r="N76" s="181"/>
      <c r="O76" s="180"/>
      <c r="P76" s="181"/>
      <c r="Q76" s="182"/>
    </row>
    <row r="77" spans="1:17" s="18" customFormat="1" ht="9" customHeight="1">
      <c r="A77" s="170"/>
      <c r="B77" s="169"/>
      <c r="C77" s="171"/>
      <c r="D77" s="172"/>
      <c r="E77" s="72"/>
      <c r="F77" s="284"/>
      <c r="G77" s="72"/>
      <c r="H77" s="262"/>
      <c r="I77" s="263"/>
      <c r="J77" s="169"/>
      <c r="K77" s="174"/>
      <c r="L77" s="169"/>
      <c r="M77" s="175"/>
      <c r="N77" s="177" t="s">
        <v>2</v>
      </c>
      <c r="O77" s="178"/>
      <c r="P77" s="178"/>
      <c r="Q77" s="179"/>
    </row>
    <row r="78" spans="1:17" s="18" customFormat="1" ht="9" customHeight="1">
      <c r="A78" s="170"/>
      <c r="B78" s="169"/>
      <c r="C78" s="190"/>
      <c r="D78" s="172"/>
      <c r="E78" s="72"/>
      <c r="F78" s="284"/>
      <c r="G78" s="72"/>
      <c r="H78" s="262"/>
      <c r="I78" s="263" t="s">
        <v>23</v>
      </c>
      <c r="J78" s="169"/>
      <c r="K78" s="174"/>
      <c r="L78" s="169"/>
      <c r="M78" s="175"/>
      <c r="N78" s="169"/>
      <c r="O78" s="174"/>
      <c r="P78" s="169"/>
      <c r="Q78" s="175"/>
    </row>
    <row r="79" spans="1:17" s="18" customFormat="1" ht="9" customHeight="1">
      <c r="A79" s="183"/>
      <c r="B79" s="181"/>
      <c r="C79" s="191"/>
      <c r="D79" s="192"/>
      <c r="E79" s="193"/>
      <c r="F79" s="285"/>
      <c r="G79" s="193"/>
      <c r="H79" s="265"/>
      <c r="I79" s="266"/>
      <c r="J79" s="181"/>
      <c r="K79" s="180"/>
      <c r="L79" s="181"/>
      <c r="M79" s="182"/>
      <c r="N79" s="181" t="str">
        <f>Q4</f>
        <v>Евгений Зукин</v>
      </c>
      <c r="O79" s="180"/>
      <c r="P79" s="181"/>
      <c r="Q79" s="286">
        <f>'Подг пар'!$V$5</f>
        <v>16</v>
      </c>
    </row>
    <row r="80" spans="1:17" s="19" customFormat="1" ht="9">
      <c r="A80" s="230"/>
      <c r="B80" s="62" t="s">
        <v>4</v>
      </c>
      <c r="C80" s="62" t="str">
        <f>IF(OR(F78="Week 3",F78="Masters"),"CP","Rank")</f>
        <v>Rank</v>
      </c>
      <c r="D80" s="62" t="s">
        <v>5</v>
      </c>
      <c r="E80" s="63" t="s">
        <v>6</v>
      </c>
      <c r="F80" s="63" t="s">
        <v>0</v>
      </c>
      <c r="G80" s="63"/>
      <c r="H80" s="63" t="s">
        <v>7</v>
      </c>
      <c r="I80" s="63"/>
      <c r="J80" s="62" t="s">
        <v>8</v>
      </c>
      <c r="K80" s="231"/>
      <c r="L80" s="62" t="s">
        <v>31</v>
      </c>
      <c r="M80" s="231"/>
      <c r="N80" s="62" t="s">
        <v>9</v>
      </c>
      <c r="O80" s="231"/>
      <c r="P80" s="62" t="s">
        <v>50</v>
      </c>
      <c r="Q80" s="232"/>
    </row>
    <row r="81" spans="1:17" s="19" customFormat="1" ht="3.75" customHeight="1" thickBot="1">
      <c r="A81" s="233"/>
      <c r="B81" s="81"/>
      <c r="C81" s="81"/>
      <c r="D81" s="81"/>
      <c r="E81" s="22"/>
      <c r="F81" s="22"/>
      <c r="G81" s="82"/>
      <c r="H81" s="22"/>
      <c r="I81" s="107"/>
      <c r="J81" s="81"/>
      <c r="K81" s="107"/>
      <c r="L81" s="81"/>
      <c r="M81" s="107"/>
      <c r="N81" s="81"/>
      <c r="O81" s="107"/>
      <c r="P81" s="81"/>
      <c r="Q81" s="122"/>
    </row>
    <row r="82" spans="1:20" s="48" customFormat="1" ht="10.5" customHeight="1">
      <c r="A82" s="234">
        <v>17</v>
      </c>
      <c r="B82" s="136">
        <f>IF($D82="","",VLOOKUP($D82,'Подг пар'!$A$7:$V$39,20))</f>
      </c>
      <c r="C82" s="136">
        <f>IF($D82="","",VLOOKUP($D82,'Подг пар'!$A$7:$V$39,21))</f>
      </c>
      <c r="D82" s="137"/>
      <c r="E82" s="138"/>
      <c r="F82" s="138" t="s">
        <v>236</v>
      </c>
      <c r="G82" s="235"/>
      <c r="H82" s="138">
        <f>IF($D82="","",VLOOKUP($D82,'Подг пар'!$A$7:$V$39,4))</f>
      </c>
      <c r="I82" s="236"/>
      <c r="J82" s="139"/>
      <c r="K82" s="140"/>
      <c r="L82" s="139"/>
      <c r="M82" s="140"/>
      <c r="N82" s="139"/>
      <c r="O82" s="140"/>
      <c r="P82" s="139"/>
      <c r="Q82" s="198" t="s">
        <v>42</v>
      </c>
      <c r="R82" s="144"/>
      <c r="T82" s="145" t="e">
        <f>#REF!</f>
        <v>#REF!</v>
      </c>
    </row>
    <row r="83" spans="1:20" s="48" customFormat="1" ht="9" customHeight="1">
      <c r="A83" s="201"/>
      <c r="B83" s="237"/>
      <c r="C83" s="237"/>
      <c r="D83" s="237"/>
      <c r="E83" s="138"/>
      <c r="F83" s="138">
        <f>IF($D82="","",VLOOKUP($D82,'Подг пар'!$A$7:$V$39,8))</f>
      </c>
      <c r="G83" s="235"/>
      <c r="H83" s="138">
        <f>IF($D82="","",VLOOKUP($D82,'Подг пар'!$A$7:$V$39,9))</f>
      </c>
      <c r="I83" s="238"/>
      <c r="J83" s="134">
        <f>IF(I83="a",E82,IF(I83="b",E84,""))</f>
      </c>
      <c r="K83" s="140"/>
      <c r="L83" s="139"/>
      <c r="M83" s="140"/>
      <c r="N83" s="139"/>
      <c r="O83" s="140"/>
      <c r="P83" s="139"/>
      <c r="Q83" s="141"/>
      <c r="R83" s="144"/>
      <c r="T83" s="148" t="e">
        <f>#REF!</f>
        <v>#REF!</v>
      </c>
    </row>
    <row r="84" spans="1:20" s="48" customFormat="1" ht="9" customHeight="1">
      <c r="A84" s="201"/>
      <c r="B84" s="146"/>
      <c r="C84" s="146"/>
      <c r="D84" s="146"/>
      <c r="E84" s="135"/>
      <c r="F84" s="135"/>
      <c r="G84" s="82"/>
      <c r="H84" s="135"/>
      <c r="I84" s="239"/>
      <c r="J84" s="240" t="s">
        <v>191</v>
      </c>
      <c r="K84" s="241"/>
      <c r="L84" s="139"/>
      <c r="M84" s="140"/>
      <c r="N84" s="139"/>
      <c r="O84" s="140"/>
      <c r="P84" s="139"/>
      <c r="Q84" s="141"/>
      <c r="R84" s="144"/>
      <c r="T84" s="148" t="e">
        <f>#REF!</f>
        <v>#REF!</v>
      </c>
    </row>
    <row r="85" spans="1:20" s="48" customFormat="1" ht="9" customHeight="1">
      <c r="A85" s="201"/>
      <c r="B85" s="146"/>
      <c r="C85" s="146"/>
      <c r="D85" s="146"/>
      <c r="E85" s="135"/>
      <c r="F85" s="135"/>
      <c r="G85" s="82"/>
      <c r="H85" s="147" t="s">
        <v>1</v>
      </c>
      <c r="I85" s="151"/>
      <c r="J85" s="242" t="s">
        <v>217</v>
      </c>
      <c r="K85" s="243"/>
      <c r="L85" s="139"/>
      <c r="M85" s="140"/>
      <c r="N85" s="139"/>
      <c r="O85" s="140"/>
      <c r="P85" s="139"/>
      <c r="Q85" s="141"/>
      <c r="R85" s="144"/>
      <c r="T85" s="148" t="e">
        <f>#REF!</f>
        <v>#REF!</v>
      </c>
    </row>
    <row r="86" spans="1:20" s="48" customFormat="1" ht="9" customHeight="1">
      <c r="A86" s="201">
        <v>18</v>
      </c>
      <c r="B86" s="136">
        <f>IF($D86="","",VLOOKUP($D86,'Подг пар'!$A$7:$V$39,20))</f>
      </c>
      <c r="C86" s="136">
        <f>IF($D86="","",VLOOKUP($D86,'Подг пар'!$A$7:$V$39,21))</f>
      </c>
      <c r="D86" s="137"/>
      <c r="E86" s="149" t="s">
        <v>191</v>
      </c>
      <c r="F86" s="149">
        <f>IF($D86="","",VLOOKUP($D86,'Подг пар'!$A$7:$V$39,3))</f>
      </c>
      <c r="G86" s="244"/>
      <c r="H86" s="149">
        <f>IF($D86="","",VLOOKUP($D86,'Подг пар'!$A$7:$V$39,4))</f>
      </c>
      <c r="I86" s="245"/>
      <c r="J86" s="139"/>
      <c r="K86" s="246"/>
      <c r="L86" s="155"/>
      <c r="M86" s="241"/>
      <c r="N86" s="139"/>
      <c r="O86" s="140"/>
      <c r="P86" s="139"/>
      <c r="Q86" s="141"/>
      <c r="R86" s="144"/>
      <c r="T86" s="148" t="e">
        <f>#REF!</f>
        <v>#REF!</v>
      </c>
    </row>
    <row r="87" spans="1:20" s="48" customFormat="1" ht="9" customHeight="1">
      <c r="A87" s="201"/>
      <c r="B87" s="237"/>
      <c r="C87" s="237"/>
      <c r="D87" s="237"/>
      <c r="E87" s="149" t="s">
        <v>217</v>
      </c>
      <c r="F87" s="149">
        <f>IF($D86="","",VLOOKUP($D86,'Подг пар'!$A$7:$V$39,8))</f>
      </c>
      <c r="G87" s="244"/>
      <c r="H87" s="149">
        <f>IF($D86="","",VLOOKUP($D86,'Подг пар'!$A$7:$V$39,9))</f>
      </c>
      <c r="I87" s="238"/>
      <c r="J87" s="139"/>
      <c r="K87" s="246"/>
      <c r="L87" s="206"/>
      <c r="M87" s="247"/>
      <c r="N87" s="139"/>
      <c r="O87" s="140"/>
      <c r="P87" s="139"/>
      <c r="Q87" s="141"/>
      <c r="R87" s="144"/>
      <c r="T87" s="148" t="e">
        <f>#REF!</f>
        <v>#REF!</v>
      </c>
    </row>
    <row r="88" spans="1:20" s="48" customFormat="1" ht="9" customHeight="1">
      <c r="A88" s="201"/>
      <c r="B88" s="146"/>
      <c r="C88" s="146"/>
      <c r="D88" s="150"/>
      <c r="E88" s="135"/>
      <c r="F88" s="135"/>
      <c r="G88" s="82"/>
      <c r="H88" s="135"/>
      <c r="I88" s="248"/>
      <c r="J88" s="139"/>
      <c r="K88" s="239"/>
      <c r="L88" s="240" t="str">
        <f>UPPER(IF(OR(K89="a",K89="as"),J84,IF(OR(K89="b",K89="bs"),J92,)))</f>
        <v>ГАРМАШ</v>
      </c>
      <c r="M88" s="140"/>
      <c r="N88" s="139"/>
      <c r="O88" s="140"/>
      <c r="P88" s="139"/>
      <c r="Q88" s="141"/>
      <c r="R88" s="144"/>
      <c r="T88" s="148" t="e">
        <f>#REF!</f>
        <v>#REF!</v>
      </c>
    </row>
    <row r="89" spans="1:20" s="48" customFormat="1" ht="9" customHeight="1">
      <c r="A89" s="201"/>
      <c r="B89" s="146"/>
      <c r="C89" s="146"/>
      <c r="D89" s="150"/>
      <c r="E89" s="135"/>
      <c r="F89" s="135"/>
      <c r="G89" s="82"/>
      <c r="H89" s="135"/>
      <c r="I89" s="248"/>
      <c r="J89" s="147" t="s">
        <v>1</v>
      </c>
      <c r="K89" s="151" t="s">
        <v>287</v>
      </c>
      <c r="L89" s="242" t="str">
        <f>UPPER(IF(OR(K89="a",K89="as"),J85,IF(OR(K89="b",K89="bs"),J93,)))</f>
        <v>САМБУК</v>
      </c>
      <c r="M89" s="243"/>
      <c r="N89" s="139"/>
      <c r="O89" s="140"/>
      <c r="P89" s="139"/>
      <c r="Q89" s="141"/>
      <c r="R89" s="144"/>
      <c r="T89" s="148" t="e">
        <f>#REF!</f>
        <v>#REF!</v>
      </c>
    </row>
    <row r="90" spans="1:20" s="48" customFormat="1" ht="9" customHeight="1">
      <c r="A90" s="249">
        <v>19</v>
      </c>
      <c r="B90" s="136">
        <f>IF($D90="","",VLOOKUP($D90,'Подг пар'!$A$7:$V$39,20))</f>
      </c>
      <c r="C90" s="136">
        <f>IF($D90="","",VLOOKUP($D90,'Подг пар'!$A$7:$V$39,21))</f>
      </c>
      <c r="D90" s="137"/>
      <c r="E90" s="149" t="s">
        <v>195</v>
      </c>
      <c r="F90" s="149">
        <f>IF($D90="","",VLOOKUP($D90,'Подг пар'!$A$7:$V$39,3))</f>
      </c>
      <c r="G90" s="244"/>
      <c r="H90" s="149">
        <f>IF($D90="","",VLOOKUP($D90,'Подг пар'!$A$7:$V$39,4))</f>
      </c>
      <c r="I90" s="236"/>
      <c r="J90" s="139"/>
      <c r="K90" s="246"/>
      <c r="L90" s="139" t="s">
        <v>288</v>
      </c>
      <c r="M90" s="246"/>
      <c r="N90" s="155"/>
      <c r="O90" s="140"/>
      <c r="P90" s="139"/>
      <c r="Q90" s="141"/>
      <c r="R90" s="144"/>
      <c r="T90" s="148" t="e">
        <f>#REF!</f>
        <v>#REF!</v>
      </c>
    </row>
    <row r="91" spans="1:20" s="48" customFormat="1" ht="9" customHeight="1" thickBot="1">
      <c r="A91" s="201"/>
      <c r="B91" s="237"/>
      <c r="C91" s="237"/>
      <c r="D91" s="237"/>
      <c r="E91" s="149" t="s">
        <v>221</v>
      </c>
      <c r="F91" s="149">
        <f>IF($D90="","",VLOOKUP($D90,'Подг пар'!$A$7:$V$39,8))</f>
      </c>
      <c r="G91" s="244"/>
      <c r="H91" s="149">
        <f>IF($D90="","",VLOOKUP($D90,'Подг пар'!$A$7:$V$39,9))</f>
      </c>
      <c r="I91" s="238"/>
      <c r="J91" s="134">
        <f>IF(I91="a",E90,IF(I91="b",E92,""))</f>
      </c>
      <c r="K91" s="246"/>
      <c r="L91" s="139"/>
      <c r="M91" s="246"/>
      <c r="N91" s="139"/>
      <c r="O91" s="140"/>
      <c r="P91" s="139"/>
      <c r="Q91" s="141"/>
      <c r="R91" s="144"/>
      <c r="T91" s="152" t="e">
        <f>#REF!</f>
        <v>#REF!</v>
      </c>
    </row>
    <row r="92" spans="1:18" s="48" customFormat="1" ht="9" customHeight="1">
      <c r="A92" s="201"/>
      <c r="B92" s="146"/>
      <c r="C92" s="146"/>
      <c r="D92" s="150"/>
      <c r="E92" s="135"/>
      <c r="F92" s="135"/>
      <c r="G92" s="82"/>
      <c r="H92" s="135"/>
      <c r="I92" s="239"/>
      <c r="J92" s="240" t="s">
        <v>195</v>
      </c>
      <c r="K92" s="250"/>
      <c r="L92" s="139"/>
      <c r="M92" s="246"/>
      <c r="N92" s="139"/>
      <c r="O92" s="140"/>
      <c r="P92" s="139"/>
      <c r="Q92" s="141"/>
      <c r="R92" s="144"/>
    </row>
    <row r="93" spans="1:18" s="48" customFormat="1" ht="9" customHeight="1">
      <c r="A93" s="201"/>
      <c r="B93" s="146"/>
      <c r="C93" s="146"/>
      <c r="D93" s="150"/>
      <c r="E93" s="135"/>
      <c r="F93" s="135"/>
      <c r="G93" s="82"/>
      <c r="H93" s="147" t="s">
        <v>1</v>
      </c>
      <c r="I93" s="151"/>
      <c r="J93" s="242" t="s">
        <v>221</v>
      </c>
      <c r="K93" s="238"/>
      <c r="L93" s="139"/>
      <c r="M93" s="246"/>
      <c r="N93" s="139"/>
      <c r="O93" s="140"/>
      <c r="P93" s="139"/>
      <c r="Q93" s="141"/>
      <c r="R93" s="144"/>
    </row>
    <row r="94" spans="1:18" s="48" customFormat="1" ht="9" customHeight="1">
      <c r="A94" s="201">
        <v>20</v>
      </c>
      <c r="B94" s="136">
        <f>IF($D94="","",VLOOKUP($D94,'Подг пар'!$A$7:$V$39,20))</f>
      </c>
      <c r="C94" s="136">
        <f>IF($D94="","",VLOOKUP($D94,'Подг пар'!$A$7:$V$39,21))</f>
      </c>
      <c r="D94" s="137"/>
      <c r="E94" s="149"/>
      <c r="F94" s="149" t="s">
        <v>236</v>
      </c>
      <c r="G94" s="244"/>
      <c r="H94" s="149">
        <f>IF($D94="","",VLOOKUP($D94,'Подг пар'!$A$7:$V$39,4))</f>
      </c>
      <c r="I94" s="245"/>
      <c r="J94" s="139"/>
      <c r="K94" s="140"/>
      <c r="L94" s="155"/>
      <c r="M94" s="250"/>
      <c r="N94" s="139"/>
      <c r="O94" s="140"/>
      <c r="P94" s="139"/>
      <c r="Q94" s="141"/>
      <c r="R94" s="144"/>
    </row>
    <row r="95" spans="1:18" s="48" customFormat="1" ht="9" customHeight="1">
      <c r="A95" s="201"/>
      <c r="B95" s="237"/>
      <c r="C95" s="237"/>
      <c r="D95" s="237"/>
      <c r="E95" s="149"/>
      <c r="F95" s="149">
        <f>IF($D94="","",VLOOKUP($D94,'Подг пар'!$A$7:$V$39,8))</f>
      </c>
      <c r="G95" s="244"/>
      <c r="H95" s="149">
        <f>IF($D94="","",VLOOKUP($D94,'Подг пар'!$A$7:$V$39,9))</f>
      </c>
      <c r="I95" s="238"/>
      <c r="J95" s="139"/>
      <c r="K95" s="140"/>
      <c r="L95" s="206"/>
      <c r="M95" s="251"/>
      <c r="N95" s="139"/>
      <c r="O95" s="140"/>
      <c r="P95" s="139"/>
      <c r="Q95" s="141"/>
      <c r="R95" s="144"/>
    </row>
    <row r="96" spans="1:18" s="48" customFormat="1" ht="9" customHeight="1">
      <c r="A96" s="201"/>
      <c r="B96" s="146"/>
      <c r="C96" s="146"/>
      <c r="D96" s="146"/>
      <c r="E96" s="135"/>
      <c r="F96" s="135"/>
      <c r="G96" s="82"/>
      <c r="H96" s="135"/>
      <c r="I96" s="248"/>
      <c r="J96" s="139"/>
      <c r="K96" s="140"/>
      <c r="L96" s="139"/>
      <c r="M96" s="239"/>
      <c r="N96" s="240" t="s">
        <v>195</v>
      </c>
      <c r="O96" s="140"/>
      <c r="P96" s="139"/>
      <c r="Q96" s="141"/>
      <c r="R96" s="144"/>
    </row>
    <row r="97" spans="1:18" s="48" customFormat="1" ht="9" customHeight="1">
      <c r="A97" s="201"/>
      <c r="B97" s="146"/>
      <c r="C97" s="146"/>
      <c r="D97" s="146"/>
      <c r="E97" s="135"/>
      <c r="F97" s="135"/>
      <c r="G97" s="82"/>
      <c r="H97" s="135"/>
      <c r="I97" s="248"/>
      <c r="J97" s="139"/>
      <c r="K97" s="140"/>
      <c r="L97" s="147" t="s">
        <v>1</v>
      </c>
      <c r="M97" s="151" t="s">
        <v>60</v>
      </c>
      <c r="N97" s="242" t="s">
        <v>221</v>
      </c>
      <c r="O97" s="243"/>
      <c r="P97" s="139"/>
      <c r="Q97" s="141"/>
      <c r="R97" s="144"/>
    </row>
    <row r="98" spans="1:18" s="48" customFormat="1" ht="9" customHeight="1">
      <c r="A98" s="201">
        <v>21</v>
      </c>
      <c r="B98" s="136">
        <f>IF($D98="","",VLOOKUP($D98,'Подг пар'!$A$7:$V$39,20))</f>
      </c>
      <c r="C98" s="136">
        <f>IF($D98="","",VLOOKUP($D98,'Подг пар'!$A$7:$V$39,21))</f>
      </c>
      <c r="D98" s="137"/>
      <c r="E98" s="430" t="s">
        <v>180</v>
      </c>
      <c r="F98" s="138">
        <f>IF($D98="","",VLOOKUP($D98,'Подг пар'!$A$7:$V$39,3))</f>
      </c>
      <c r="G98" s="235"/>
      <c r="H98" s="138">
        <f>IF($D98="","",VLOOKUP($D98,'Подг пар'!$A$7:$V$39,4))</f>
      </c>
      <c r="I98" s="236"/>
      <c r="J98" s="139"/>
      <c r="K98" s="140"/>
      <c r="L98" s="139"/>
      <c r="M98" s="246"/>
      <c r="N98" s="139">
        <v>63</v>
      </c>
      <c r="O98" s="246"/>
      <c r="P98" s="139"/>
      <c r="Q98" s="141"/>
      <c r="R98" s="144"/>
    </row>
    <row r="99" spans="1:18" s="48" customFormat="1" ht="9" customHeight="1">
      <c r="A99" s="201"/>
      <c r="B99" s="237"/>
      <c r="C99" s="237"/>
      <c r="D99" s="237"/>
      <c r="E99" s="430" t="s">
        <v>206</v>
      </c>
      <c r="F99" s="138">
        <f>IF($D98="","",VLOOKUP($D98,'Подг пар'!$A$7:$V$39,8))</f>
      </c>
      <c r="G99" s="235"/>
      <c r="H99" s="138">
        <f>IF($D98="","",VLOOKUP($D98,'Подг пар'!$A$7:$V$39,9))</f>
      </c>
      <c r="I99" s="238"/>
      <c r="J99" s="134">
        <f>IF(I99="a",E98,IF(I99="b",E100,""))</f>
      </c>
      <c r="K99" s="140"/>
      <c r="L99" s="139"/>
      <c r="M99" s="246"/>
      <c r="N99" s="139"/>
      <c r="O99" s="246"/>
      <c r="P99" s="139"/>
      <c r="Q99" s="141"/>
      <c r="R99" s="144"/>
    </row>
    <row r="100" spans="1:18" s="48" customFormat="1" ht="9" customHeight="1">
      <c r="A100" s="201"/>
      <c r="B100" s="146"/>
      <c r="C100" s="146"/>
      <c r="D100" s="146"/>
      <c r="E100" s="135"/>
      <c r="F100" s="135"/>
      <c r="G100" s="82"/>
      <c r="H100" s="135"/>
      <c r="I100" s="239"/>
      <c r="J100" s="240" t="s">
        <v>180</v>
      </c>
      <c r="K100" s="241"/>
      <c r="L100" s="139"/>
      <c r="M100" s="246"/>
      <c r="N100" s="139"/>
      <c r="O100" s="246"/>
      <c r="P100" s="139"/>
      <c r="Q100" s="141"/>
      <c r="R100" s="144"/>
    </row>
    <row r="101" spans="1:18" s="48" customFormat="1" ht="9" customHeight="1">
      <c r="A101" s="201"/>
      <c r="B101" s="146"/>
      <c r="C101" s="146"/>
      <c r="D101" s="146"/>
      <c r="E101" s="135"/>
      <c r="F101" s="135"/>
      <c r="G101" s="82"/>
      <c r="H101" s="147" t="s">
        <v>1</v>
      </c>
      <c r="I101" s="151"/>
      <c r="J101" s="242" t="s">
        <v>206</v>
      </c>
      <c r="K101" s="243"/>
      <c r="L101" s="139"/>
      <c r="M101" s="246"/>
      <c r="N101" s="139"/>
      <c r="O101" s="246"/>
      <c r="P101" s="139"/>
      <c r="Q101" s="141"/>
      <c r="R101" s="144"/>
    </row>
    <row r="102" spans="1:18" s="48" customFormat="1" ht="9" customHeight="1">
      <c r="A102" s="201">
        <v>22</v>
      </c>
      <c r="B102" s="136">
        <f>IF($D102="","",VLOOKUP($D102,'Подг пар'!$A$7:$V$39,20))</f>
      </c>
      <c r="C102" s="136">
        <f>IF($D102="","",VLOOKUP($D102,'Подг пар'!$A$7:$V$39,21))</f>
      </c>
      <c r="D102" s="137"/>
      <c r="E102" s="149" t="s">
        <v>174</v>
      </c>
      <c r="F102" s="149">
        <f>IF($D102="","",VLOOKUP($D102,'Подг пар'!$A$7:$V$39,3))</f>
      </c>
      <c r="G102" s="244"/>
      <c r="H102" s="149">
        <f>IF($D102="","",VLOOKUP($D102,'Подг пар'!$A$7:$V$39,4))</f>
      </c>
      <c r="I102" s="245"/>
      <c r="J102" s="139" t="s">
        <v>288</v>
      </c>
      <c r="K102" s="246"/>
      <c r="L102" s="155"/>
      <c r="M102" s="250"/>
      <c r="N102" s="139"/>
      <c r="O102" s="246"/>
      <c r="P102" s="139"/>
      <c r="Q102" s="141"/>
      <c r="R102" s="144"/>
    </row>
    <row r="103" spans="1:18" s="48" customFormat="1" ht="9" customHeight="1">
      <c r="A103" s="201"/>
      <c r="B103" s="237"/>
      <c r="C103" s="237"/>
      <c r="D103" s="237"/>
      <c r="E103" s="149" t="s">
        <v>200</v>
      </c>
      <c r="F103" s="149">
        <f>IF($D102="","",VLOOKUP($D102,'Подг пар'!$A$7:$V$39,8))</f>
      </c>
      <c r="G103" s="244"/>
      <c r="H103" s="149">
        <f>IF($D102="","",VLOOKUP($D102,'Подг пар'!$A$7:$V$39,9))</f>
      </c>
      <c r="I103" s="238"/>
      <c r="J103" s="139"/>
      <c r="K103" s="246"/>
      <c r="L103" s="206"/>
      <c r="M103" s="251"/>
      <c r="N103" s="139"/>
      <c r="O103" s="246"/>
      <c r="P103" s="139"/>
      <c r="Q103" s="141"/>
      <c r="R103" s="144"/>
    </row>
    <row r="104" spans="1:18" s="48" customFormat="1" ht="9" customHeight="1">
      <c r="A104" s="201"/>
      <c r="B104" s="146"/>
      <c r="C104" s="146"/>
      <c r="D104" s="150"/>
      <c r="E104" s="135"/>
      <c r="F104" s="135"/>
      <c r="G104" s="82"/>
      <c r="H104" s="135"/>
      <c r="I104" s="248"/>
      <c r="J104" s="139"/>
      <c r="K104" s="239"/>
      <c r="L104" s="240" t="str">
        <f>UPPER(IF(OR(K105="a",K105="as"),J100,IF(OR(K105="b",K105="bs"),J108,)))</f>
        <v>ИМАС</v>
      </c>
      <c r="M104" s="246"/>
      <c r="N104" s="139"/>
      <c r="O104" s="246"/>
      <c r="P104" s="139"/>
      <c r="Q104" s="141"/>
      <c r="R104" s="144"/>
    </row>
    <row r="105" spans="1:18" s="48" customFormat="1" ht="9" customHeight="1">
      <c r="A105" s="201"/>
      <c r="B105" s="146"/>
      <c r="C105" s="146"/>
      <c r="D105" s="150"/>
      <c r="E105" s="135"/>
      <c r="F105" s="135"/>
      <c r="G105" s="82"/>
      <c r="H105" s="135"/>
      <c r="I105" s="248"/>
      <c r="J105" s="147" t="s">
        <v>1</v>
      </c>
      <c r="K105" s="151" t="s">
        <v>287</v>
      </c>
      <c r="L105" s="242" t="str">
        <f>UPPER(IF(OR(K105="a",K105="as"),J101,IF(OR(K105="b",K105="bs"),J109,)))</f>
        <v>КРЫЖАНОВСКИЙ</v>
      </c>
      <c r="M105" s="238"/>
      <c r="N105" s="139"/>
      <c r="O105" s="246"/>
      <c r="P105" s="139"/>
      <c r="Q105" s="141"/>
      <c r="R105" s="144"/>
    </row>
    <row r="106" spans="1:18" s="48" customFormat="1" ht="9" customHeight="1">
      <c r="A106" s="249">
        <v>23</v>
      </c>
      <c r="B106" s="136">
        <f>IF($D106="","",VLOOKUP($D106,'Подг пар'!$A$7:$V$39,20))</f>
      </c>
      <c r="C106" s="136">
        <f>IF($D106="","",VLOOKUP($D106,'Подг пар'!$A$7:$V$39,21))</f>
      </c>
      <c r="D106" s="137"/>
      <c r="E106" s="149" t="s">
        <v>182</v>
      </c>
      <c r="F106" s="149">
        <f>IF($D106="","",VLOOKUP($D106,'Подг пар'!$A$7:$V$39,3))</f>
      </c>
      <c r="G106" s="244"/>
      <c r="H106" s="149">
        <f>IF($D106="","",VLOOKUP($D106,'Подг пар'!$A$7:$V$39,4))</f>
      </c>
      <c r="I106" s="236"/>
      <c r="J106" s="139"/>
      <c r="K106" s="246"/>
      <c r="L106" s="139" t="s">
        <v>288</v>
      </c>
      <c r="M106" s="140"/>
      <c r="N106" s="155"/>
      <c r="O106" s="246"/>
      <c r="P106" s="139"/>
      <c r="Q106" s="141"/>
      <c r="R106" s="144"/>
    </row>
    <row r="107" spans="1:18" s="48" customFormat="1" ht="9" customHeight="1">
      <c r="A107" s="201"/>
      <c r="B107" s="237"/>
      <c r="C107" s="237"/>
      <c r="D107" s="237"/>
      <c r="E107" s="149" t="s">
        <v>208</v>
      </c>
      <c r="F107" s="149"/>
      <c r="G107" s="244"/>
      <c r="H107" s="149">
        <f>IF($D106="","",VLOOKUP($D106,'Подг пар'!$A$7:$V$39,9))</f>
      </c>
      <c r="I107" s="238"/>
      <c r="J107" s="134">
        <f>IF(I107="a",E106,IF(I107="b",E108,""))</f>
      </c>
      <c r="K107" s="246"/>
      <c r="L107" s="139"/>
      <c r="M107" s="140"/>
      <c r="N107" s="139"/>
      <c r="O107" s="246"/>
      <c r="P107" s="139"/>
      <c r="Q107" s="141"/>
      <c r="R107" s="144"/>
    </row>
    <row r="108" spans="1:18" s="48" customFormat="1" ht="9" customHeight="1">
      <c r="A108" s="201"/>
      <c r="B108" s="146"/>
      <c r="C108" s="146"/>
      <c r="D108" s="150"/>
      <c r="E108" s="135"/>
      <c r="F108" s="135"/>
      <c r="G108" s="82"/>
      <c r="H108" s="135"/>
      <c r="I108" s="239"/>
      <c r="J108" s="240" t="s">
        <v>182</v>
      </c>
      <c r="K108" s="250"/>
      <c r="L108" s="139"/>
      <c r="M108" s="140"/>
      <c r="N108" s="139"/>
      <c r="O108" s="246"/>
      <c r="P108" s="139"/>
      <c r="Q108" s="141"/>
      <c r="R108" s="144"/>
    </row>
    <row r="109" spans="1:18" s="48" customFormat="1" ht="9" customHeight="1">
      <c r="A109" s="201"/>
      <c r="B109" s="146"/>
      <c r="C109" s="146"/>
      <c r="D109" s="150"/>
      <c r="E109" s="135"/>
      <c r="F109" s="135"/>
      <c r="G109" s="82"/>
      <c r="H109" s="147" t="s">
        <v>1</v>
      </c>
      <c r="I109" s="151"/>
      <c r="J109" s="242" t="s">
        <v>208</v>
      </c>
      <c r="K109" s="238"/>
      <c r="L109" s="139"/>
      <c r="M109" s="140"/>
      <c r="N109" s="139"/>
      <c r="O109" s="246"/>
      <c r="P109" s="139"/>
      <c r="Q109" s="141"/>
      <c r="R109" s="144"/>
    </row>
    <row r="110" spans="1:18" s="48" customFormat="1" ht="9" customHeight="1">
      <c r="A110" s="234">
        <v>24</v>
      </c>
      <c r="B110" s="136">
        <f>IF($D110="","",VLOOKUP($D110,'Подг пар'!$A$7:$V$39,20))</f>
      </c>
      <c r="C110" s="136">
        <f>IF($D110="","",VLOOKUP($D110,'Подг пар'!$A$7:$V$39,21))</f>
      </c>
      <c r="D110" s="137"/>
      <c r="E110" s="138"/>
      <c r="F110" s="138" t="s">
        <v>236</v>
      </c>
      <c r="G110" s="235"/>
      <c r="H110" s="138">
        <f>IF($D110="","",VLOOKUP($D110,'Подг пар'!$A$7:$V$39,4))</f>
      </c>
      <c r="I110" s="245"/>
      <c r="J110" s="139"/>
      <c r="K110" s="140"/>
      <c r="L110" s="155"/>
      <c r="M110" s="241"/>
      <c r="N110" s="139"/>
      <c r="O110" s="246"/>
      <c r="P110" s="139"/>
      <c r="Q110" s="141"/>
      <c r="R110" s="144"/>
    </row>
    <row r="111" spans="1:18" s="48" customFormat="1" ht="9" customHeight="1">
      <c r="A111" s="201"/>
      <c r="B111" s="237"/>
      <c r="C111" s="237"/>
      <c r="D111" s="237"/>
      <c r="E111" s="138"/>
      <c r="F111" s="138">
        <f>IF($D110="","",VLOOKUP($D110,'Подг пар'!$A$7:$V$39,8))</f>
      </c>
      <c r="G111" s="235"/>
      <c r="H111" s="138">
        <f>IF($D110="","",VLOOKUP($D110,'Подг пар'!$A$7:$V$39,9))</f>
      </c>
      <c r="I111" s="238"/>
      <c r="J111" s="139"/>
      <c r="K111" s="140"/>
      <c r="L111" s="206"/>
      <c r="M111" s="247"/>
      <c r="N111" s="139"/>
      <c r="O111" s="246"/>
      <c r="P111" s="139"/>
      <c r="Q111" s="141"/>
      <c r="R111" s="144"/>
    </row>
    <row r="112" spans="1:18" s="48" customFormat="1" ht="9" customHeight="1">
      <c r="A112" s="201"/>
      <c r="B112" s="146"/>
      <c r="C112" s="146"/>
      <c r="D112" s="150"/>
      <c r="E112" s="135"/>
      <c r="F112" s="135"/>
      <c r="G112" s="82"/>
      <c r="H112" s="135"/>
      <c r="I112" s="248"/>
      <c r="J112" s="139"/>
      <c r="K112" s="140"/>
      <c r="L112" s="139"/>
      <c r="M112" s="140"/>
      <c r="N112" s="140"/>
      <c r="O112" s="239"/>
      <c r="P112" s="240" t="str">
        <f>UPPER(IF(OR(O113="a",O113="as"),N96,IF(OR(O113="b",O113="bs"),N128,)))</f>
        <v>БОБЧУК</v>
      </c>
      <c r="Q112" s="252"/>
      <c r="R112" s="144"/>
    </row>
    <row r="113" spans="1:18" s="48" customFormat="1" ht="9" customHeight="1">
      <c r="A113" s="201"/>
      <c r="B113" s="146"/>
      <c r="C113" s="146"/>
      <c r="D113" s="150"/>
      <c r="E113" s="135"/>
      <c r="F113" s="135"/>
      <c r="G113" s="82"/>
      <c r="H113" s="135"/>
      <c r="I113" s="248"/>
      <c r="J113" s="139"/>
      <c r="K113" s="140"/>
      <c r="L113" s="139"/>
      <c r="M113" s="140"/>
      <c r="N113" s="147" t="s">
        <v>1</v>
      </c>
      <c r="O113" s="151" t="s">
        <v>287</v>
      </c>
      <c r="P113" s="242" t="str">
        <f>UPPER(IF(OR(O113="a",O113="as"),N97,IF(OR(O113="b",O113="bs"),N129,)))</f>
        <v>ОТТАВА</v>
      </c>
      <c r="Q113" s="253"/>
      <c r="R113" s="144"/>
    </row>
    <row r="114" spans="1:18" s="48" customFormat="1" ht="9" customHeight="1">
      <c r="A114" s="234">
        <v>25</v>
      </c>
      <c r="B114" s="136">
        <f>IF($D114="","",VLOOKUP($D114,'Подг пар'!$A$7:$V$39,20))</f>
      </c>
      <c r="C114" s="136">
        <f>IF($D114="","",VLOOKUP($D114,'Подг пар'!$A$7:$V$39,21))</f>
      </c>
      <c r="D114" s="137"/>
      <c r="E114" s="138"/>
      <c r="F114" s="138" t="s">
        <v>236</v>
      </c>
      <c r="G114" s="235"/>
      <c r="H114" s="138">
        <f>IF($D114="","",VLOOKUP($D114,'Подг пар'!$A$7:$V$39,4))</f>
      </c>
      <c r="I114" s="236"/>
      <c r="J114" s="139"/>
      <c r="K114" s="140"/>
      <c r="L114" s="139"/>
      <c r="M114" s="140"/>
      <c r="N114" s="139"/>
      <c r="O114" s="246"/>
      <c r="P114" s="155">
        <v>63</v>
      </c>
      <c r="Q114" s="141"/>
      <c r="R114" s="144"/>
    </row>
    <row r="115" spans="1:18" s="48" customFormat="1" ht="9" customHeight="1">
      <c r="A115" s="201"/>
      <c r="B115" s="237"/>
      <c r="C115" s="237"/>
      <c r="D115" s="237"/>
      <c r="E115" s="138"/>
      <c r="F115" s="138">
        <f>IF($D114="","",VLOOKUP($D114,'Подг пар'!$A$7:$V$39,8))</f>
      </c>
      <c r="G115" s="235"/>
      <c r="H115" s="138">
        <f>IF($D114="","",VLOOKUP($D114,'Подг пар'!$A$7:$V$39,9))</f>
      </c>
      <c r="I115" s="238"/>
      <c r="J115" s="134">
        <f>IF(I115="a",E114,IF(I115="b",E116,""))</f>
      </c>
      <c r="K115" s="140"/>
      <c r="L115" s="139"/>
      <c r="M115" s="140"/>
      <c r="N115" s="139"/>
      <c r="O115" s="246"/>
      <c r="P115" s="206"/>
      <c r="Q115" s="254"/>
      <c r="R115" s="144"/>
    </row>
    <row r="116" spans="1:18" s="48" customFormat="1" ht="9" customHeight="1">
      <c r="A116" s="201"/>
      <c r="B116" s="146"/>
      <c r="C116" s="146"/>
      <c r="D116" s="150"/>
      <c r="E116" s="135"/>
      <c r="F116" s="135"/>
      <c r="G116" s="82"/>
      <c r="H116" s="135"/>
      <c r="I116" s="239"/>
      <c r="J116" s="240" t="s">
        <v>183</v>
      </c>
      <c r="K116" s="241"/>
      <c r="L116" s="139"/>
      <c r="M116" s="140"/>
      <c r="N116" s="139"/>
      <c r="O116" s="246"/>
      <c r="P116" s="139"/>
      <c r="Q116" s="141"/>
      <c r="R116" s="144"/>
    </row>
    <row r="117" spans="1:18" s="48" customFormat="1" ht="9" customHeight="1">
      <c r="A117" s="201"/>
      <c r="B117" s="146"/>
      <c r="C117" s="146"/>
      <c r="D117" s="150"/>
      <c r="E117" s="135"/>
      <c r="F117" s="135"/>
      <c r="G117" s="82"/>
      <c r="H117" s="147" t="s">
        <v>1</v>
      </c>
      <c r="I117" s="151"/>
      <c r="J117" s="242" t="s">
        <v>209</v>
      </c>
      <c r="K117" s="243"/>
      <c r="L117" s="139"/>
      <c r="M117" s="140"/>
      <c r="N117" s="139"/>
      <c r="O117" s="246"/>
      <c r="P117" s="139"/>
      <c r="Q117" s="141"/>
      <c r="R117" s="144"/>
    </row>
    <row r="118" spans="1:18" s="48" customFormat="1" ht="9" customHeight="1">
      <c r="A118" s="201">
        <v>26</v>
      </c>
      <c r="B118" s="136">
        <f>IF($D118="","",VLOOKUP($D118,'Подг пар'!$A$7:$V$39,20))</f>
      </c>
      <c r="C118" s="136">
        <f>IF($D118="","",VLOOKUP($D118,'Подг пар'!$A$7:$V$39,21))</f>
      </c>
      <c r="D118" s="137"/>
      <c r="E118" s="149" t="s">
        <v>183</v>
      </c>
      <c r="F118" s="149">
        <f>IF($D118="","",VLOOKUP($D118,'Подг пар'!$A$7:$V$39,3))</f>
      </c>
      <c r="G118" s="244"/>
      <c r="H118" s="149">
        <f>IF($D118="","",VLOOKUP($D118,'Подг пар'!$A$7:$V$39,4))</f>
      </c>
      <c r="I118" s="245"/>
      <c r="J118" s="139"/>
      <c r="K118" s="246"/>
      <c r="L118" s="155"/>
      <c r="M118" s="241"/>
      <c r="N118" s="139"/>
      <c r="O118" s="246"/>
      <c r="P118" s="139"/>
      <c r="Q118" s="141"/>
      <c r="R118" s="144"/>
    </row>
    <row r="119" spans="1:18" s="48" customFormat="1" ht="9" customHeight="1">
      <c r="A119" s="201"/>
      <c r="B119" s="237"/>
      <c r="C119" s="237"/>
      <c r="D119" s="237"/>
      <c r="E119" s="149" t="s">
        <v>209</v>
      </c>
      <c r="F119" s="149">
        <f>IF($D118="","",VLOOKUP($D118,'Подг пар'!$A$7:$V$39,8))</f>
      </c>
      <c r="G119" s="244"/>
      <c r="H119" s="149">
        <f>IF($D118="","",VLOOKUP($D118,'Подг пар'!$A$7:$V$39,9))</f>
      </c>
      <c r="I119" s="238"/>
      <c r="J119" s="139"/>
      <c r="K119" s="246"/>
      <c r="L119" s="206"/>
      <c r="M119" s="247"/>
      <c r="N119" s="139"/>
      <c r="O119" s="246"/>
      <c r="P119" s="139"/>
      <c r="Q119" s="141"/>
      <c r="R119" s="144"/>
    </row>
    <row r="120" spans="1:18" s="48" customFormat="1" ht="9" customHeight="1">
      <c r="A120" s="201"/>
      <c r="B120" s="146"/>
      <c r="C120" s="146"/>
      <c r="D120" s="150"/>
      <c r="E120" s="135"/>
      <c r="F120" s="135"/>
      <c r="G120" s="82"/>
      <c r="H120" s="135"/>
      <c r="I120" s="248"/>
      <c r="J120" s="139"/>
      <c r="K120" s="239"/>
      <c r="L120" s="240" t="str">
        <f>UPPER(IF(OR(K121="a",K121="as"),J116,IF(OR(K121="b",K121="bs"),J124,)))</f>
        <v>СМОЛЯКОВ</v>
      </c>
      <c r="M120" s="140"/>
      <c r="N120" s="139"/>
      <c r="O120" s="246"/>
      <c r="P120" s="139"/>
      <c r="Q120" s="141"/>
      <c r="R120" s="144"/>
    </row>
    <row r="121" spans="1:18" s="48" customFormat="1" ht="9" customHeight="1">
      <c r="A121" s="201"/>
      <c r="B121" s="146"/>
      <c r="C121" s="146"/>
      <c r="D121" s="150"/>
      <c r="E121" s="135"/>
      <c r="F121" s="135"/>
      <c r="G121" s="82"/>
      <c r="H121" s="135"/>
      <c r="I121" s="248"/>
      <c r="J121" s="147" t="s">
        <v>1</v>
      </c>
      <c r="K121" s="151" t="s">
        <v>287</v>
      </c>
      <c r="L121" s="242" t="str">
        <f>UPPER(IF(OR(K121="a",K121="as"),J117,IF(OR(K121="b",K121="bs"),J125,)))</f>
        <v>НИНОВСКИЙ</v>
      </c>
      <c r="M121" s="243"/>
      <c r="N121" s="139"/>
      <c r="O121" s="246"/>
      <c r="P121" s="139"/>
      <c r="Q121" s="141"/>
      <c r="R121" s="144"/>
    </row>
    <row r="122" spans="1:18" s="48" customFormat="1" ht="9" customHeight="1">
      <c r="A122" s="249">
        <v>27</v>
      </c>
      <c r="B122" s="136">
        <f>IF($D122="","",VLOOKUP($D122,'Подг пар'!$A$7:$V$39,20))</f>
      </c>
      <c r="C122" s="136">
        <f>IF($D122="","",VLOOKUP($D122,'Подг пар'!$A$7:$V$39,21))</f>
      </c>
      <c r="D122" s="137"/>
      <c r="E122" s="149" t="s">
        <v>171</v>
      </c>
      <c r="F122" s="149">
        <f>IF($D122="","",VLOOKUP($D122,'Подг пар'!$A$7:$V$39,3))</f>
      </c>
      <c r="G122" s="244"/>
      <c r="H122" s="149">
        <f>IF($D122="","",VLOOKUP($D122,'Подг пар'!$A$7:$V$39,4))</f>
      </c>
      <c r="I122" s="236"/>
      <c r="J122" s="139"/>
      <c r="K122" s="246"/>
      <c r="L122" s="139" t="s">
        <v>288</v>
      </c>
      <c r="M122" s="246"/>
      <c r="N122" s="155"/>
      <c r="O122" s="246"/>
      <c r="P122" s="139"/>
      <c r="Q122" s="141"/>
      <c r="R122" s="144"/>
    </row>
    <row r="123" spans="1:18" s="48" customFormat="1" ht="9" customHeight="1">
      <c r="A123" s="201"/>
      <c r="B123" s="237"/>
      <c r="C123" s="237"/>
      <c r="D123" s="237"/>
      <c r="E123" s="149" t="s">
        <v>197</v>
      </c>
      <c r="F123" s="149">
        <f>IF($D122="","",VLOOKUP($D122,'Подг пар'!$A$7:$V$39,8))</f>
      </c>
      <c r="G123" s="244"/>
      <c r="H123" s="149">
        <f>IF($D122="","",VLOOKUP($D122,'Подг пар'!$A$7:$V$39,9))</f>
      </c>
      <c r="I123" s="238"/>
      <c r="J123" s="134">
        <f>IF(I123="a",E122,IF(I123="b",E124,""))</f>
      </c>
      <c r="K123" s="246"/>
      <c r="L123" s="139"/>
      <c r="M123" s="246"/>
      <c r="N123" s="139"/>
      <c r="O123" s="246"/>
      <c r="P123" s="139"/>
      <c r="Q123" s="141"/>
      <c r="R123" s="144"/>
    </row>
    <row r="124" spans="1:18" s="48" customFormat="1" ht="9" customHeight="1">
      <c r="A124" s="201"/>
      <c r="B124" s="146"/>
      <c r="C124" s="146"/>
      <c r="D124" s="146"/>
      <c r="E124" s="135"/>
      <c r="F124" s="135"/>
      <c r="G124" s="82"/>
      <c r="H124" s="135"/>
      <c r="I124" s="239"/>
      <c r="J124" s="240" t="s">
        <v>171</v>
      </c>
      <c r="K124" s="250"/>
      <c r="L124" s="139"/>
      <c r="M124" s="246"/>
      <c r="N124" s="139"/>
      <c r="O124" s="246"/>
      <c r="P124" s="139"/>
      <c r="Q124" s="141"/>
      <c r="R124" s="144"/>
    </row>
    <row r="125" spans="1:18" s="48" customFormat="1" ht="9" customHeight="1">
      <c r="A125" s="201"/>
      <c r="B125" s="146"/>
      <c r="C125" s="146"/>
      <c r="D125" s="146"/>
      <c r="E125" s="135"/>
      <c r="F125" s="135"/>
      <c r="G125" s="82"/>
      <c r="H125" s="147" t="s">
        <v>1</v>
      </c>
      <c r="I125" s="151"/>
      <c r="J125" s="242" t="s">
        <v>197</v>
      </c>
      <c r="K125" s="238"/>
      <c r="L125" s="139"/>
      <c r="M125" s="246"/>
      <c r="N125" s="139"/>
      <c r="O125" s="246"/>
      <c r="P125" s="139"/>
      <c r="Q125" s="141"/>
      <c r="R125" s="144"/>
    </row>
    <row r="126" spans="1:18" s="48" customFormat="1" ht="9" customHeight="1">
      <c r="A126" s="201">
        <v>28</v>
      </c>
      <c r="B126" s="136">
        <f>IF($D126="","",VLOOKUP($D126,'Подг пар'!$A$7:$V$39,20))</f>
      </c>
      <c r="C126" s="136">
        <f>IF($D126="","",VLOOKUP($D126,'Подг пар'!$A$7:$V$39,21))</f>
      </c>
      <c r="D126" s="137"/>
      <c r="E126" s="138"/>
      <c r="F126" s="138" t="s">
        <v>236</v>
      </c>
      <c r="G126" s="235"/>
      <c r="H126" s="138">
        <f>IF($D126="","",VLOOKUP($D126,'Подг пар'!$A$7:$V$39,4))</f>
      </c>
      <c r="I126" s="245"/>
      <c r="J126" s="139"/>
      <c r="K126" s="140"/>
      <c r="L126" s="155"/>
      <c r="M126" s="250"/>
      <c r="N126" s="139"/>
      <c r="O126" s="246"/>
      <c r="P126" s="139"/>
      <c r="Q126" s="141"/>
      <c r="R126" s="144"/>
    </row>
    <row r="127" spans="1:18" s="48" customFormat="1" ht="9" customHeight="1">
      <c r="A127" s="201"/>
      <c r="B127" s="237"/>
      <c r="C127" s="237"/>
      <c r="D127" s="237"/>
      <c r="E127" s="138"/>
      <c r="F127" s="138">
        <f>IF($D126="","",VLOOKUP($D126,'Подг пар'!$A$7:$V$39,8))</f>
      </c>
      <c r="G127" s="235"/>
      <c r="H127" s="138">
        <f>IF($D126="","",VLOOKUP($D126,'Подг пар'!$A$7:$V$39,9))</f>
      </c>
      <c r="I127" s="238"/>
      <c r="J127" s="139"/>
      <c r="K127" s="140"/>
      <c r="L127" s="206"/>
      <c r="M127" s="251"/>
      <c r="N127" s="139"/>
      <c r="O127" s="246"/>
      <c r="P127" s="139"/>
      <c r="Q127" s="141"/>
      <c r="R127" s="144"/>
    </row>
    <row r="128" spans="1:18" s="48" customFormat="1" ht="9" customHeight="1">
      <c r="A128" s="201"/>
      <c r="B128" s="146"/>
      <c r="C128" s="146"/>
      <c r="D128" s="146"/>
      <c r="E128" s="135"/>
      <c r="F128" s="135"/>
      <c r="G128" s="82"/>
      <c r="H128" s="135"/>
      <c r="I128" s="248"/>
      <c r="J128" s="139"/>
      <c r="K128" s="140"/>
      <c r="L128" s="139"/>
      <c r="M128" s="239"/>
      <c r="N128" s="240" t="str">
        <f>UPPER(IF(OR(M129="a",M129="as"),L120,IF(OR(M129="b",M129="bs"),L136,)))</f>
        <v>БОБЧУК</v>
      </c>
      <c r="O128" s="246"/>
      <c r="P128" s="139"/>
      <c r="Q128" s="141"/>
      <c r="R128" s="144"/>
    </row>
    <row r="129" spans="1:18" s="48" customFormat="1" ht="9" customHeight="1">
      <c r="A129" s="201"/>
      <c r="B129" s="146"/>
      <c r="C129" s="146"/>
      <c r="D129" s="146"/>
      <c r="E129" s="135"/>
      <c r="F129" s="135"/>
      <c r="G129" s="82"/>
      <c r="H129" s="135"/>
      <c r="I129" s="248"/>
      <c r="J129" s="139"/>
      <c r="K129" s="140"/>
      <c r="L129" s="147" t="s">
        <v>1</v>
      </c>
      <c r="M129" s="151" t="s">
        <v>287</v>
      </c>
      <c r="N129" s="242" t="str">
        <f>UPPER(IF(OR(M129="a",M129="as"),L121,IF(OR(M129="b",M129="bs"),L137,)))</f>
        <v>ОТТАВА</v>
      </c>
      <c r="O129" s="238"/>
      <c r="P129" s="139"/>
      <c r="Q129" s="141"/>
      <c r="R129" s="144"/>
    </row>
    <row r="130" spans="1:18" s="48" customFormat="1" ht="9" customHeight="1">
      <c r="A130" s="249">
        <v>29</v>
      </c>
      <c r="B130" s="136">
        <f>IF($D130="","",VLOOKUP($D130,'Подг пар'!$A$7:$V$39,20))</f>
      </c>
      <c r="C130" s="136">
        <f>IF($D130="","",VLOOKUP($D130,'Подг пар'!$A$7:$V$39,21))</f>
      </c>
      <c r="D130" s="137"/>
      <c r="E130" s="149" t="s">
        <v>187</v>
      </c>
      <c r="F130" s="149">
        <f>IF($D130="","",VLOOKUP($D130,'Подг пар'!$A$7:$V$39,3))</f>
      </c>
      <c r="G130" s="244"/>
      <c r="H130" s="149">
        <f>IF($D130="","",VLOOKUP($D130,'Подг пар'!$A$7:$V$39,4))</f>
      </c>
      <c r="I130" s="236"/>
      <c r="J130" s="139"/>
      <c r="K130" s="140"/>
      <c r="L130" s="139"/>
      <c r="M130" s="246"/>
      <c r="N130" s="139"/>
      <c r="O130" s="140"/>
      <c r="P130" s="139"/>
      <c r="Q130" s="141"/>
      <c r="R130" s="144"/>
    </row>
    <row r="131" spans="1:18" s="48" customFormat="1" ht="9" customHeight="1">
      <c r="A131" s="201"/>
      <c r="B131" s="237"/>
      <c r="C131" s="237"/>
      <c r="D131" s="237"/>
      <c r="E131" s="149" t="s">
        <v>213</v>
      </c>
      <c r="F131" s="149">
        <f>IF($D130="","",VLOOKUP($D130,'Подг пар'!$A$7:$V$39,8))</f>
      </c>
      <c r="G131" s="244"/>
      <c r="H131" s="149">
        <f>IF($D130="","",VLOOKUP($D130,'Подг пар'!$A$7:$V$39,9))</f>
      </c>
      <c r="I131" s="238"/>
      <c r="J131" s="134">
        <f>IF(I131="a",E130,IF(I131="b",E132,""))</f>
      </c>
      <c r="K131" s="140"/>
      <c r="L131" s="139"/>
      <c r="M131" s="246"/>
      <c r="N131" s="139"/>
      <c r="O131" s="140"/>
      <c r="P131" s="139"/>
      <c r="Q131" s="141"/>
      <c r="R131" s="144"/>
    </row>
    <row r="132" spans="1:18" s="48" customFormat="1" ht="9" customHeight="1">
      <c r="A132" s="201"/>
      <c r="B132" s="146"/>
      <c r="C132" s="146"/>
      <c r="D132" s="150"/>
      <c r="E132" s="135"/>
      <c r="F132" s="135"/>
      <c r="G132" s="82"/>
      <c r="H132" s="135"/>
      <c r="I132" s="239"/>
      <c r="J132" s="240" t="s">
        <v>179</v>
      </c>
      <c r="K132" s="241"/>
      <c r="L132" s="139"/>
      <c r="M132" s="246"/>
      <c r="N132" s="139"/>
      <c r="O132" s="140"/>
      <c r="P132" s="139"/>
      <c r="Q132" s="141"/>
      <c r="R132" s="144"/>
    </row>
    <row r="133" spans="1:18" s="48" customFormat="1" ht="9" customHeight="1">
      <c r="A133" s="201"/>
      <c r="B133" s="146"/>
      <c r="C133" s="146"/>
      <c r="D133" s="150"/>
      <c r="E133" s="135"/>
      <c r="F133" s="135"/>
      <c r="G133" s="82"/>
      <c r="H133" s="147" t="s">
        <v>1</v>
      </c>
      <c r="I133" s="151"/>
      <c r="J133" s="242" t="s">
        <v>205</v>
      </c>
      <c r="K133" s="243"/>
      <c r="L133" s="139"/>
      <c r="M133" s="246"/>
      <c r="N133" s="139"/>
      <c r="O133" s="140"/>
      <c r="P133" s="139"/>
      <c r="Q133" s="141"/>
      <c r="R133" s="144"/>
    </row>
    <row r="134" spans="1:18" s="48" customFormat="1" ht="9" customHeight="1">
      <c r="A134" s="201">
        <v>30</v>
      </c>
      <c r="B134" s="136">
        <f>IF($D134="","",VLOOKUP($D134,'Подг пар'!$A$7:$V$39,20))</f>
      </c>
      <c r="C134" s="136">
        <f>IF($D134="","",VLOOKUP($D134,'Подг пар'!$A$7:$V$39,21))</f>
      </c>
      <c r="D134" s="137"/>
      <c r="E134" s="149" t="s">
        <v>179</v>
      </c>
      <c r="F134" s="149">
        <f>IF($D134="","",VLOOKUP($D134,'Подг пар'!$A$7:$V$39,3))</f>
      </c>
      <c r="G134" s="244"/>
      <c r="H134" s="149">
        <f>IF($D134="","",VLOOKUP($D134,'Подг пар'!$A$7:$V$39,4))</f>
      </c>
      <c r="I134" s="245"/>
      <c r="J134" s="139">
        <v>84</v>
      </c>
      <c r="K134" s="246"/>
      <c r="L134" s="155"/>
      <c r="M134" s="250"/>
      <c r="N134" s="139"/>
      <c r="O134" s="140"/>
      <c r="P134" s="139"/>
      <c r="Q134" s="141"/>
      <c r="R134" s="144"/>
    </row>
    <row r="135" spans="1:18" s="48" customFormat="1" ht="9" customHeight="1">
      <c r="A135" s="201"/>
      <c r="B135" s="237"/>
      <c r="C135" s="237"/>
      <c r="D135" s="237"/>
      <c r="E135" s="149" t="s">
        <v>205</v>
      </c>
      <c r="F135" s="149">
        <f>IF($D134="","",VLOOKUP($D134,'Подг пар'!$A$7:$V$39,8))</f>
      </c>
      <c r="G135" s="244"/>
      <c r="H135" s="149">
        <f>IF($D134="","",VLOOKUP($D134,'Подг пар'!$A$7:$V$39,9))</f>
      </c>
      <c r="I135" s="238"/>
      <c r="J135" s="139"/>
      <c r="K135" s="246"/>
      <c r="L135" s="206"/>
      <c r="M135" s="251"/>
      <c r="N135" s="139"/>
      <c r="O135" s="140"/>
      <c r="P135" s="139"/>
      <c r="Q135" s="141"/>
      <c r="R135" s="144"/>
    </row>
    <row r="136" spans="1:18" s="48" customFormat="1" ht="9" customHeight="1">
      <c r="A136" s="201"/>
      <c r="B136" s="146"/>
      <c r="C136" s="146"/>
      <c r="D136" s="150"/>
      <c r="E136" s="135"/>
      <c r="F136" s="135"/>
      <c r="G136" s="82"/>
      <c r="H136" s="135"/>
      <c r="I136" s="248"/>
      <c r="J136" s="139"/>
      <c r="K136" s="239"/>
      <c r="L136" s="240" t="str">
        <f>UPPER(IF(OR(K137="a",K137="as"),J132,IF(OR(K137="b",K137="bs"),J140,)))</f>
        <v>БОБЧУК</v>
      </c>
      <c r="M136" s="246"/>
      <c r="N136" s="139"/>
      <c r="O136" s="140"/>
      <c r="P136" s="139"/>
      <c r="Q136" s="141"/>
      <c r="R136" s="144"/>
    </row>
    <row r="137" spans="1:18" s="48" customFormat="1" ht="9" customHeight="1">
      <c r="A137" s="201"/>
      <c r="B137" s="146"/>
      <c r="C137" s="146"/>
      <c r="D137" s="150"/>
      <c r="E137" s="135"/>
      <c r="F137" s="135"/>
      <c r="G137" s="82"/>
      <c r="H137" s="135"/>
      <c r="I137" s="248"/>
      <c r="J137" s="147" t="s">
        <v>1</v>
      </c>
      <c r="K137" s="151" t="s">
        <v>60</v>
      </c>
      <c r="L137" s="242" t="str">
        <f>UPPER(IF(OR(K137="a",K137="as"),J133,IF(OR(K137="b",K137="bs"),J141,)))</f>
        <v>ОТТАВА</v>
      </c>
      <c r="M137" s="238"/>
      <c r="N137" s="139"/>
      <c r="O137" s="140"/>
      <c r="P137" s="139"/>
      <c r="Q137" s="141"/>
      <c r="R137" s="144"/>
    </row>
    <row r="138" spans="1:18" s="48" customFormat="1" ht="9" customHeight="1">
      <c r="A138" s="249">
        <v>31</v>
      </c>
      <c r="B138" s="136">
        <f>IF($D138="","",VLOOKUP($D138,'Подг пар'!$A$7:$V$39,20))</f>
      </c>
      <c r="C138" s="136">
        <f>IF($D138="","",VLOOKUP($D138,'Подг пар'!$A$7:$V$39,21))</f>
      </c>
      <c r="D138" s="137"/>
      <c r="E138" s="149" t="s">
        <v>145</v>
      </c>
      <c r="F138" s="149">
        <f>IF($D138="","",VLOOKUP($D138,'Подг пар'!$A$7:$V$39,3))</f>
      </c>
      <c r="G138" s="244"/>
      <c r="H138" s="149">
        <f>IF($D138="","",VLOOKUP($D138,'Подг пар'!$A$7:$V$39,4))</f>
      </c>
      <c r="I138" s="236"/>
      <c r="J138" s="139"/>
      <c r="K138" s="246"/>
      <c r="L138" s="139" t="s">
        <v>288</v>
      </c>
      <c r="M138" s="140"/>
      <c r="N138" s="268" t="str">
        <f>N63</f>
        <v>Final</v>
      </c>
      <c r="O138" s="269"/>
      <c r="P138" s="268" t="str">
        <f>P63</f>
        <v>Winners</v>
      </c>
      <c r="Q138" s="269"/>
      <c r="R138" s="144"/>
    </row>
    <row r="139" spans="1:18" s="48" customFormat="1" ht="9" customHeight="1">
      <c r="A139" s="201"/>
      <c r="B139" s="237"/>
      <c r="C139" s="237"/>
      <c r="D139" s="237"/>
      <c r="E139" s="149" t="s">
        <v>170</v>
      </c>
      <c r="F139" s="149">
        <f>IF($D138="","",VLOOKUP($D138,'Подг пар'!$A$7:$V$39,8))</f>
      </c>
      <c r="G139" s="244"/>
      <c r="H139" s="149">
        <f>IF($D138="","",VLOOKUP($D138,'Подг пар'!$A$7:$V$39,9))</f>
      </c>
      <c r="I139" s="238"/>
      <c r="J139" s="134">
        <f>IF(I139="a",E138,IF(I139="b",E140,""))</f>
      </c>
      <c r="K139" s="246"/>
      <c r="L139" s="139"/>
      <c r="M139" s="140"/>
      <c r="N139" s="392" t="str">
        <f>N64</f>
        <v>ГАБУЕВ</v>
      </c>
      <c r="O139" s="269"/>
      <c r="P139" s="272"/>
      <c r="Q139" s="269"/>
      <c r="R139" s="144"/>
    </row>
    <row r="140" spans="1:18" s="48" customFormat="1" ht="9" customHeight="1">
      <c r="A140" s="201"/>
      <c r="B140" s="146"/>
      <c r="C140" s="146"/>
      <c r="D140" s="146"/>
      <c r="E140" s="153"/>
      <c r="F140" s="153"/>
      <c r="G140" s="256"/>
      <c r="H140" s="153"/>
      <c r="I140" s="239"/>
      <c r="J140" s="240" t="s">
        <v>145</v>
      </c>
      <c r="K140" s="250"/>
      <c r="L140" s="139"/>
      <c r="M140" s="140"/>
      <c r="N140" s="273" t="str">
        <f>N65</f>
        <v>КЛИМЕНКО</v>
      </c>
      <c r="O140" s="287"/>
      <c r="P140" s="272"/>
      <c r="Q140" s="269"/>
      <c r="R140" s="144"/>
    </row>
    <row r="141" spans="1:18" s="48" customFormat="1" ht="9" customHeight="1">
      <c r="A141" s="201"/>
      <c r="B141" s="146"/>
      <c r="C141" s="146"/>
      <c r="D141" s="146"/>
      <c r="E141" s="139"/>
      <c r="F141" s="139"/>
      <c r="G141" s="82"/>
      <c r="H141" s="147" t="s">
        <v>1</v>
      </c>
      <c r="I141" s="151"/>
      <c r="J141" s="242" t="s">
        <v>170</v>
      </c>
      <c r="K141" s="238"/>
      <c r="L141" s="139"/>
      <c r="M141" s="140"/>
      <c r="N141" s="272"/>
      <c r="O141" s="288"/>
      <c r="P141" s="270" t="str">
        <f>P66</f>
        <v>ГАБУЕВ</v>
      </c>
      <c r="Q141" s="269"/>
      <c r="R141" s="144"/>
    </row>
    <row r="142" spans="1:18" s="48" customFormat="1" ht="9" customHeight="1">
      <c r="A142" s="255">
        <v>32</v>
      </c>
      <c r="B142" s="136">
        <f>IF($D142="","",VLOOKUP($D142,'Подг пар'!$A$7:$V$39,20))</f>
      </c>
      <c r="C142" s="136">
        <f>IF($D142="","",VLOOKUP($D142,'Подг пар'!$A$7:$V$39,21))</f>
      </c>
      <c r="D142" s="137"/>
      <c r="E142" s="138"/>
      <c r="F142" s="138" t="s">
        <v>236</v>
      </c>
      <c r="G142" s="235"/>
      <c r="H142" s="138">
        <f>IF($D142="","",VLOOKUP($D142,'Подг пар'!$A$7:$V$39,4))</f>
      </c>
      <c r="I142" s="245"/>
      <c r="J142" s="139"/>
      <c r="K142" s="140"/>
      <c r="L142" s="155"/>
      <c r="M142" s="241"/>
      <c r="N142" s="272"/>
      <c r="O142" s="288"/>
      <c r="P142" s="273" t="str">
        <f>P67</f>
        <v>КЛИМЕНКО</v>
      </c>
      <c r="Q142" s="287"/>
      <c r="R142" s="144"/>
    </row>
    <row r="143" spans="1:18" s="48" customFormat="1" ht="9" customHeight="1">
      <c r="A143" s="201"/>
      <c r="B143" s="237"/>
      <c r="C143" s="237"/>
      <c r="D143" s="237"/>
      <c r="E143" s="138"/>
      <c r="F143" s="138">
        <f>IF($D142="","",VLOOKUP($D142,'Подг пар'!$A$7:$V$39,8))</f>
      </c>
      <c r="G143" s="235"/>
      <c r="H143" s="138">
        <f>IF($D142="","",VLOOKUP($D142,'Подг пар'!$A$7:$V$39,9))</f>
      </c>
      <c r="I143" s="238"/>
      <c r="J143" s="139"/>
      <c r="K143" s="140"/>
      <c r="L143" s="206"/>
      <c r="M143" s="247"/>
      <c r="N143" s="392" t="str">
        <f>N68</f>
        <v>БОБЧУК</v>
      </c>
      <c r="O143" s="288"/>
      <c r="P143" s="272">
        <f>P68</f>
        <v>62</v>
      </c>
      <c r="Q143" s="269"/>
      <c r="R143" s="144"/>
    </row>
    <row r="144" spans="1:18" s="48" customFormat="1" ht="9" customHeight="1">
      <c r="A144" s="257"/>
      <c r="B144" s="258"/>
      <c r="C144" s="258"/>
      <c r="D144" s="259"/>
      <c r="E144" s="154"/>
      <c r="F144" s="154"/>
      <c r="G144" s="133"/>
      <c r="H144" s="154"/>
      <c r="I144" s="260"/>
      <c r="J144" s="142"/>
      <c r="K144" s="143"/>
      <c r="L144" s="142"/>
      <c r="M144" s="143"/>
      <c r="N144" s="273" t="str">
        <f>N69</f>
        <v>ОТТАВА</v>
      </c>
      <c r="O144" s="289"/>
      <c r="P144" s="290"/>
      <c r="Q144" s="291"/>
      <c r="R144" s="144"/>
    </row>
    <row r="145" spans="1:18" s="2" customFormat="1" ht="6" customHeight="1">
      <c r="A145" s="257"/>
      <c r="B145" s="258"/>
      <c r="C145" s="258"/>
      <c r="D145" s="259"/>
      <c r="E145" s="154"/>
      <c r="F145" s="154"/>
      <c r="G145" s="261"/>
      <c r="H145" s="154"/>
      <c r="I145" s="260"/>
      <c r="J145" s="142"/>
      <c r="K145" s="143"/>
      <c r="L145" s="156"/>
      <c r="M145" s="157"/>
      <c r="N145" s="281"/>
      <c r="O145" s="282"/>
      <c r="P145" s="281"/>
      <c r="Q145" s="282"/>
      <c r="R145" s="158"/>
    </row>
    <row r="146" spans="1:17" s="18" customFormat="1" ht="10.5" customHeight="1">
      <c r="A146" s="159"/>
      <c r="B146" s="160"/>
      <c r="C146" s="161"/>
      <c r="D146" s="162"/>
      <c r="E146" s="163"/>
      <c r="F146" s="163"/>
      <c r="G146" s="163"/>
      <c r="H146" s="203"/>
      <c r="I146" s="163"/>
      <c r="J146" s="163"/>
      <c r="K146" s="164"/>
      <c r="L146" s="163"/>
      <c r="M146" s="165"/>
      <c r="N146" s="166" t="s">
        <v>15</v>
      </c>
      <c r="O146" s="166"/>
      <c r="P146" s="167">
        <f>P71</f>
        <v>0</v>
      </c>
      <c r="Q146" s="168"/>
    </row>
    <row r="147" spans="1:17" s="18" customFormat="1" ht="9" customHeight="1">
      <c r="A147" s="170"/>
      <c r="B147" s="169"/>
      <c r="C147" s="171"/>
      <c r="D147" s="172"/>
      <c r="E147" s="72"/>
      <c r="F147" s="71"/>
      <c r="G147" s="71"/>
      <c r="H147" s="262"/>
      <c r="I147" s="263"/>
      <c r="J147" s="169"/>
      <c r="K147" s="174"/>
      <c r="L147" s="169"/>
      <c r="M147" s="175"/>
      <c r="N147" s="177" t="s">
        <v>49</v>
      </c>
      <c r="O147" s="178"/>
      <c r="P147" s="178"/>
      <c r="Q147" s="179"/>
    </row>
    <row r="148" spans="1:17" s="18" customFormat="1" ht="9" customHeight="1">
      <c r="A148" s="170"/>
      <c r="B148" s="169"/>
      <c r="C148" s="171"/>
      <c r="D148" s="172"/>
      <c r="E148" s="72"/>
      <c r="F148" s="71"/>
      <c r="G148" s="71"/>
      <c r="H148" s="262"/>
      <c r="I148" s="263"/>
      <c r="J148" s="169"/>
      <c r="K148" s="174"/>
      <c r="L148" s="169"/>
      <c r="M148" s="175"/>
      <c r="N148" s="181">
        <f>N73</f>
        <v>0</v>
      </c>
      <c r="O148" s="180"/>
      <c r="P148" s="181"/>
      <c r="Q148" s="182"/>
    </row>
    <row r="149" spans="1:17" s="18" customFormat="1" ht="9" customHeight="1">
      <c r="A149" s="183"/>
      <c r="B149" s="181"/>
      <c r="C149" s="184"/>
      <c r="D149" s="172"/>
      <c r="E149" s="72"/>
      <c r="F149" s="71"/>
      <c r="G149" s="71"/>
      <c r="H149" s="262"/>
      <c r="I149" s="263"/>
      <c r="J149" s="169"/>
      <c r="K149" s="174"/>
      <c r="L149" s="169"/>
      <c r="M149" s="175"/>
      <c r="N149" s="177" t="s">
        <v>22</v>
      </c>
      <c r="O149" s="178"/>
      <c r="P149" s="178"/>
      <c r="Q149" s="179"/>
    </row>
    <row r="150" spans="1:17" s="18" customFormat="1" ht="9" customHeight="1">
      <c r="A150" s="185"/>
      <c r="B150" s="128"/>
      <c r="C150" s="186"/>
      <c r="D150" s="172"/>
      <c r="E150" s="72"/>
      <c r="F150" s="71"/>
      <c r="G150" s="71"/>
      <c r="H150" s="262"/>
      <c r="I150" s="263"/>
      <c r="J150" s="169"/>
      <c r="K150" s="174"/>
      <c r="L150" s="169"/>
      <c r="M150" s="175"/>
      <c r="N150" s="169"/>
      <c r="O150" s="174"/>
      <c r="P150" s="169"/>
      <c r="Q150" s="175"/>
    </row>
    <row r="151" spans="1:17" s="18" customFormat="1" ht="9" customHeight="1">
      <c r="A151" s="187"/>
      <c r="B151" s="188"/>
      <c r="C151" s="189"/>
      <c r="D151" s="172"/>
      <c r="E151" s="72"/>
      <c r="F151" s="71"/>
      <c r="G151" s="71"/>
      <c r="H151" s="262"/>
      <c r="I151" s="263"/>
      <c r="J151" s="169"/>
      <c r="K151" s="174"/>
      <c r="L151" s="169"/>
      <c r="M151" s="175"/>
      <c r="N151" s="181">
        <f>N76</f>
        <v>0</v>
      </c>
      <c r="O151" s="180"/>
      <c r="P151" s="181"/>
      <c r="Q151" s="182"/>
    </row>
    <row r="152" spans="1:17" s="18" customFormat="1" ht="9" customHeight="1">
      <c r="A152" s="170"/>
      <c r="B152" s="169"/>
      <c r="C152" s="171"/>
      <c r="D152" s="172"/>
      <c r="E152" s="72"/>
      <c r="F152" s="71"/>
      <c r="G152" s="71"/>
      <c r="H152" s="262"/>
      <c r="I152" s="263"/>
      <c r="J152" s="169"/>
      <c r="K152" s="174"/>
      <c r="L152" s="169"/>
      <c r="M152" s="175"/>
      <c r="N152" s="177" t="s">
        <v>2</v>
      </c>
      <c r="O152" s="178"/>
      <c r="P152" s="178"/>
      <c r="Q152" s="179"/>
    </row>
    <row r="153" spans="1:17" s="18" customFormat="1" ht="9" customHeight="1">
      <c r="A153" s="170"/>
      <c r="B153" s="169"/>
      <c r="C153" s="171"/>
      <c r="D153" s="172"/>
      <c r="E153" s="72"/>
      <c r="F153" s="71"/>
      <c r="G153" s="71"/>
      <c r="H153" s="262"/>
      <c r="I153" s="263"/>
      <c r="J153" s="169"/>
      <c r="K153" s="174"/>
      <c r="L153" s="169"/>
      <c r="M153" s="175"/>
      <c r="N153" s="169"/>
      <c r="O153" s="174"/>
      <c r="P153" s="169"/>
      <c r="Q153" s="175"/>
    </row>
    <row r="154" spans="1:17" s="18" customFormat="1" ht="9" customHeight="1">
      <c r="A154" s="183"/>
      <c r="B154" s="181"/>
      <c r="C154" s="184"/>
      <c r="D154" s="192"/>
      <c r="E154" s="193"/>
      <c r="F154" s="264"/>
      <c r="G154" s="264"/>
      <c r="H154" s="265"/>
      <c r="I154" s="266"/>
      <c r="J154" s="181"/>
      <c r="K154" s="180"/>
      <c r="L154" s="181"/>
      <c r="M154" s="182"/>
      <c r="N154" s="181" t="str">
        <f>N79</f>
        <v>Евгений Зукин</v>
      </c>
      <c r="O154" s="180"/>
      <c r="P154" s="181"/>
      <c r="Q154" s="182"/>
    </row>
  </sheetData>
  <sheetProtection/>
  <mergeCells count="1">
    <mergeCell ref="A4:C4"/>
  </mergeCells>
  <conditionalFormatting sqref="B7 B11 B15 B19 B23 B27 B31 B35 B39 B43 B47 B51 B55 B59 B63 B67 B82 B86 B90 B94 B98 B102 B106 B110 B114 B118 B122 B126 B130 B134 B138 B142">
    <cfRule type="cellIs" priority="1" dxfId="44" operator="equal" stopIfTrue="1">
      <formula>"DA"</formula>
    </cfRule>
  </conditionalFormatting>
  <conditionalFormatting sqref="H10 H58 H42 H50 H34 H26 H18 H66 J30 L22 N38 J62 J46 L54 J14 H85 H133 H117 H125 H109 H101 H93 H141 J105 L97 N113 J137 J121 L129 J89 N67">
    <cfRule type="expression" priority="2" dxfId="7" stopIfTrue="1">
      <formula>AND($N$1="CU",H10="Umpire")</formula>
    </cfRule>
    <cfRule type="expression" priority="3" dxfId="6" stopIfTrue="1">
      <formula>AND($N$1="CU",H10&lt;&gt;"Umpire",I10&lt;&gt;"")</formula>
    </cfRule>
    <cfRule type="expression" priority="4" dxfId="5" stopIfTrue="1">
      <formula>AND($N$1="CU",H10&lt;&gt;"Umpire")</formula>
    </cfRule>
  </conditionalFormatting>
  <conditionalFormatting sqref="L13 L29 L45 L61 N21 N53 P37 J9 J17 J25 J33 J41 J49 J57 J65 L88 L104 L120 L136 J140 N128 P112 J84 J92 J100 J108 J116 J124 J132 N96">
    <cfRule type="expression" priority="5" dxfId="1" stopIfTrue="1">
      <formula>I10="as"</formula>
    </cfRule>
    <cfRule type="expression" priority="6" dxfId="1" stopIfTrue="1">
      <formula>I10="bs"</formula>
    </cfRule>
  </conditionalFormatting>
  <conditionalFormatting sqref="L14 L30 L46 L62 N22 N54 P38 J10 J18 J26 J34 J42 J50 J58 J66 L89 L105 L121 L137 J141 N129 P113 J85 J93 J101 J109 J117 J125 J133 N97">
    <cfRule type="expression" priority="7" dxfId="1" stopIfTrue="1">
      <formula>I10="as"</formula>
    </cfRule>
    <cfRule type="expression" priority="8" dxfId="1" stopIfTrue="1">
      <formula>I10="bs"</formula>
    </cfRule>
  </conditionalFormatting>
  <conditionalFormatting sqref="I10 I18 I26 I34 I42 I50 I58 I66 K62 K46 K30 K14 M22 M54 O38 I85 I93 I101 I109 I117 I125 I133 I141 K137 K121 K105 K89 M97 M129 O113 O67">
    <cfRule type="expression" priority="9" dxfId="0" stopIfTrue="1">
      <formula>$N$1="CU"</formula>
    </cfRule>
  </conditionalFormatting>
  <conditionalFormatting sqref="E7 E11 E15 E19 E23 E27 E31 E35 E39 E43 E47 E51 E55 E59 E63 E67 E82 E86 E90 E94 E98 E102 E106 E110 E114 E118 E122 E126 E130 E134 E138 E142">
    <cfRule type="cellIs" priority="10" dxfId="35" operator="equal" stopIfTrue="1">
      <formula>"Bye"</formula>
    </cfRule>
  </conditionalFormatting>
  <conditionalFormatting sqref="D7 D11 D15 D19 D23 D27 D31 D35 D39 D43 D47 D51 D55 D59 D63 D67 D82 D86 D90 D94 D98 D102 D106 D110 D114 D118 D122 D126 D130 D134 D138 D142">
    <cfRule type="cellIs" priority="11" dxfId="8" operator="lessThan" stopIfTrue="1">
      <formula>9</formula>
    </cfRule>
  </conditionalFormatting>
  <conditionalFormatting sqref="N65">
    <cfRule type="expression" priority="12" dxfId="1" stopIfTrue="1">
      <formula>O38="as"</formula>
    </cfRule>
    <cfRule type="expression" priority="13" dxfId="1" stopIfTrue="1">
      <formula>O38="bs"</formula>
    </cfRule>
  </conditionalFormatting>
  <conditionalFormatting sqref="N69">
    <cfRule type="expression" priority="14" dxfId="1" stopIfTrue="1">
      <formula>O113="as"</formula>
    </cfRule>
    <cfRule type="expression" priority="15" dxfId="1" stopIfTrue="1">
      <formula>O113="bs"</formula>
    </cfRule>
  </conditionalFormatting>
  <conditionalFormatting sqref="N64">
    <cfRule type="expression" priority="16" dxfId="1" stopIfTrue="1">
      <formula>O38="as"</formula>
    </cfRule>
    <cfRule type="expression" priority="17" dxfId="1" stopIfTrue="1">
      <formula>O38="bs"</formula>
    </cfRule>
  </conditionalFormatting>
  <conditionalFormatting sqref="N68">
    <cfRule type="expression" priority="18" dxfId="1" stopIfTrue="1">
      <formula>O113="as"</formula>
    </cfRule>
    <cfRule type="expression" priority="19" dxfId="1" stopIfTrue="1">
      <formula>O113="bs"</formula>
    </cfRule>
  </conditionalFormatting>
  <conditionalFormatting sqref="P67">
    <cfRule type="expression" priority="20" dxfId="1" stopIfTrue="1">
      <formula>O67="as"</formula>
    </cfRule>
    <cfRule type="expression" priority="21" dxfId="1" stopIfTrue="1">
      <formula>O67="bs"</formula>
    </cfRule>
  </conditionalFormatting>
  <conditionalFormatting sqref="P66">
    <cfRule type="expression" priority="22" dxfId="1" stopIfTrue="1">
      <formula>O67="as"</formula>
    </cfRule>
    <cfRule type="expression" priority="23" dxfId="1" stopIfTrue="1">
      <formula>O67="bs"</formula>
    </cfRule>
  </conditionalFormatting>
  <conditionalFormatting sqref="P142">
    <cfRule type="expression" priority="24" dxfId="1" stopIfTrue="1">
      <formula>O67="as"</formula>
    </cfRule>
    <cfRule type="expression" priority="25" dxfId="1" stopIfTrue="1">
      <formula>O67="bs"</formula>
    </cfRule>
  </conditionalFormatting>
  <conditionalFormatting sqref="N140">
    <cfRule type="expression" priority="26" dxfId="1" stopIfTrue="1">
      <formula>O38="as"</formula>
    </cfRule>
    <cfRule type="expression" priority="27" dxfId="1" stopIfTrue="1">
      <formula>O38="bs"</formula>
    </cfRule>
  </conditionalFormatting>
  <conditionalFormatting sqref="N144">
    <cfRule type="expression" priority="28" dxfId="1" stopIfTrue="1">
      <formula>O113="as"</formula>
    </cfRule>
    <cfRule type="expression" priority="29" dxfId="1" stopIfTrue="1">
      <formula>O113="bs"</formula>
    </cfRule>
  </conditionalFormatting>
  <conditionalFormatting sqref="N139">
    <cfRule type="expression" priority="30" dxfId="1" stopIfTrue="1">
      <formula>O38="as"</formula>
    </cfRule>
    <cfRule type="expression" priority="31" dxfId="1" stopIfTrue="1">
      <formula>O38="bs"</formula>
    </cfRule>
  </conditionalFormatting>
  <conditionalFormatting sqref="N143">
    <cfRule type="expression" priority="32" dxfId="1" stopIfTrue="1">
      <formula>O113="as"</formula>
    </cfRule>
    <cfRule type="expression" priority="33" dxfId="1" stopIfTrue="1">
      <formula>O113="bs"</formula>
    </cfRule>
  </conditionalFormatting>
  <conditionalFormatting sqref="P141">
    <cfRule type="expression" priority="34" dxfId="1" stopIfTrue="1">
      <formula>O67="as"</formula>
    </cfRule>
    <cfRule type="expression" priority="35" dxfId="1" stopIfTrue="1">
      <formula>O67="bs"</formula>
    </cfRule>
  </conditionalFormatting>
  <dataValidations count="1">
    <dataValidation type="list" allowBlank="1" showInputMessage="1" sqref="H10 H42 H18 H58 H26 H50 H34 H66 J62 J46 L54 N38 J30 L22 J14 H85 H117 H93 H133 H101 H125 H109 H141 J137 J121 L129 N113 J105 L97 J89 N67">
      <formula1>$T$7:$T$16</formula1>
    </dataValidation>
  </dataValidations>
  <printOptions horizontalCentered="1"/>
  <pageMargins left="0.35" right="0.35" top="0.39" bottom="0.39" header="0" footer="0"/>
  <pageSetup horizontalDpi="300" verticalDpi="300" orientation="portrait" paperSize="9" r:id="rId3"/>
  <rowBreaks count="1" manualBreakCount="1">
    <brk id="79" max="255" man="1"/>
  </rowBreaks>
  <ignoredErrors>
    <ignoredError sqref="J4" unlockedFormula="1"/>
  </ignoredErrors>
  <legacyDrawing r:id="rId2"/>
</worksheet>
</file>

<file path=xl/worksheets/sheet8.xml><?xml version="1.0" encoding="utf-8"?>
<worksheet xmlns="http://schemas.openxmlformats.org/spreadsheetml/2006/main" xmlns:r="http://schemas.openxmlformats.org/officeDocument/2006/relationships">
  <dimension ref="A1:C22"/>
  <sheetViews>
    <sheetView view="pageBreakPreview" zoomScaleSheetLayoutView="100" workbookViewId="0" topLeftCell="A1">
      <selection activeCell="G26" sqref="G26:G27"/>
    </sheetView>
  </sheetViews>
  <sheetFormatPr defaultColWidth="9.140625" defaultRowHeight="12.75"/>
  <cols>
    <col min="2" max="2" width="14.7109375" style="0" customWidth="1"/>
    <col min="3" max="3" width="16.57421875" style="0" customWidth="1"/>
  </cols>
  <sheetData>
    <row r="1" spans="1:3" ht="12.75">
      <c r="A1" s="486">
        <v>1</v>
      </c>
      <c r="B1" s="487" t="s">
        <v>347</v>
      </c>
      <c r="C1" s="488" t="s">
        <v>156</v>
      </c>
    </row>
    <row r="2" spans="1:3" ht="13.5" thickBot="1">
      <c r="A2" s="486"/>
      <c r="B2" s="489" t="s">
        <v>348</v>
      </c>
      <c r="C2" s="490" t="s">
        <v>349</v>
      </c>
    </row>
    <row r="3" spans="1:3" ht="12.75">
      <c r="A3" s="484">
        <v>2</v>
      </c>
      <c r="B3" s="487" t="s">
        <v>350</v>
      </c>
      <c r="C3" s="488" t="s">
        <v>126</v>
      </c>
    </row>
    <row r="4" spans="1:3" ht="13.5" thickBot="1">
      <c r="A4" s="484"/>
      <c r="B4" s="489" t="s">
        <v>351</v>
      </c>
      <c r="C4" s="490" t="s">
        <v>152</v>
      </c>
    </row>
    <row r="5" spans="1:3" ht="12.75">
      <c r="A5" s="485" t="s">
        <v>352</v>
      </c>
      <c r="B5" s="487" t="s">
        <v>353</v>
      </c>
      <c r="C5" s="488" t="s">
        <v>137</v>
      </c>
    </row>
    <row r="6" spans="1:3" ht="13.5" thickBot="1">
      <c r="A6" s="484"/>
      <c r="B6" s="489" t="s">
        <v>348</v>
      </c>
      <c r="C6" s="490" t="s">
        <v>163</v>
      </c>
    </row>
    <row r="7" spans="1:3" ht="12.75">
      <c r="A7" s="485" t="s">
        <v>352</v>
      </c>
      <c r="B7" s="487" t="s">
        <v>354</v>
      </c>
      <c r="C7" s="488" t="s">
        <v>147</v>
      </c>
    </row>
    <row r="8" spans="1:3" ht="13.5" thickBot="1">
      <c r="A8" s="484"/>
      <c r="B8" s="489" t="s">
        <v>347</v>
      </c>
      <c r="C8" s="490" t="s">
        <v>121</v>
      </c>
    </row>
    <row r="9" spans="1:3" ht="12.75">
      <c r="A9" s="484">
        <v>5</v>
      </c>
      <c r="B9" s="487" t="s">
        <v>355</v>
      </c>
      <c r="C9" s="488" t="s">
        <v>181</v>
      </c>
    </row>
    <row r="10" spans="1:3" ht="13.5" thickBot="1">
      <c r="A10" s="484"/>
      <c r="B10" s="489" t="s">
        <v>356</v>
      </c>
      <c r="C10" s="490" t="s">
        <v>207</v>
      </c>
    </row>
    <row r="11" spans="1:3" ht="12.75">
      <c r="A11" s="484">
        <v>6</v>
      </c>
      <c r="B11" s="487" t="s">
        <v>347</v>
      </c>
      <c r="C11" s="488" t="s">
        <v>199</v>
      </c>
    </row>
    <row r="12" spans="1:3" ht="13.5" thickBot="1">
      <c r="A12" s="484"/>
      <c r="B12" s="489" t="s">
        <v>357</v>
      </c>
      <c r="C12" s="490" t="s">
        <v>173</v>
      </c>
    </row>
    <row r="13" spans="1:3" ht="12.75">
      <c r="A13" s="484">
        <v>7</v>
      </c>
      <c r="B13" s="487" t="s">
        <v>358</v>
      </c>
      <c r="C13" s="488" t="s">
        <v>120</v>
      </c>
    </row>
    <row r="14" spans="1:3" ht="13.5" thickBot="1">
      <c r="A14" s="484"/>
      <c r="B14" s="489" t="s">
        <v>354</v>
      </c>
      <c r="C14" s="490" t="s">
        <v>146</v>
      </c>
    </row>
    <row r="15" spans="1:3" ht="12.75">
      <c r="A15" s="484">
        <v>8</v>
      </c>
      <c r="B15" s="487" t="s">
        <v>347</v>
      </c>
      <c r="C15" s="488" t="s">
        <v>124</v>
      </c>
    </row>
    <row r="16" spans="1:3" ht="13.5" thickBot="1">
      <c r="A16" s="484"/>
      <c r="B16" s="489" t="s">
        <v>359</v>
      </c>
      <c r="C16" s="490" t="s">
        <v>150</v>
      </c>
    </row>
    <row r="17" spans="1:3" ht="12.75">
      <c r="A17" s="484">
        <v>9</v>
      </c>
      <c r="B17" s="487" t="s">
        <v>360</v>
      </c>
      <c r="C17" s="488" t="s">
        <v>127</v>
      </c>
    </row>
    <row r="18" spans="1:3" ht="13.5" thickBot="1">
      <c r="A18" s="484"/>
      <c r="B18" s="489" t="s">
        <v>361</v>
      </c>
      <c r="C18" s="490" t="s">
        <v>153</v>
      </c>
    </row>
    <row r="19" spans="1:3" ht="12.75">
      <c r="A19" s="484">
        <v>17</v>
      </c>
      <c r="B19" s="487" t="s">
        <v>362</v>
      </c>
      <c r="C19" s="488" t="s">
        <v>135</v>
      </c>
    </row>
    <row r="20" spans="1:3" ht="13.5" thickBot="1">
      <c r="A20" s="484"/>
      <c r="B20" s="489" t="s">
        <v>354</v>
      </c>
      <c r="C20" s="490" t="s">
        <v>161</v>
      </c>
    </row>
    <row r="21" spans="1:3" ht="12.75">
      <c r="A21" s="484">
        <v>33</v>
      </c>
      <c r="B21" s="487" t="s">
        <v>363</v>
      </c>
      <c r="C21" s="488" t="s">
        <v>176</v>
      </c>
    </row>
    <row r="22" spans="1:3" ht="13.5" thickBot="1">
      <c r="A22" s="484"/>
      <c r="B22" s="489" t="s">
        <v>347</v>
      </c>
      <c r="C22" s="490" t="s">
        <v>202</v>
      </c>
    </row>
  </sheetData>
  <printOptions horizontalCentered="1" verticalCentered="1"/>
  <pageMargins left="0.7874015748031497" right="0.7874015748031497" top="0.984251968503937" bottom="0.984251968503937" header="0.5118110236220472" footer="0.5118110236220472"/>
  <pageSetup horizontalDpi="300" verticalDpi="300" orientation="portrait" paperSize="9" scale="200" r:id="rId1"/>
</worksheet>
</file>

<file path=xl/worksheets/sheet9.xml><?xml version="1.0" encoding="utf-8"?>
<worksheet xmlns="http://schemas.openxmlformats.org/spreadsheetml/2006/main" xmlns:r="http://schemas.openxmlformats.org/officeDocument/2006/relationships">
  <sheetPr codeName="Sheet36"/>
  <dimension ref="A1:T154"/>
  <sheetViews>
    <sheetView showGridLines="0" showZeros="0" workbookViewId="0" topLeftCell="A1">
      <selection activeCell="P69" sqref="P6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14" customWidth="1"/>
    <col min="10" max="10" width="10.7109375" style="0" customWidth="1"/>
    <col min="11" max="11" width="1.7109375" style="114" customWidth="1"/>
    <col min="12" max="12" width="10.7109375" style="0" customWidth="1"/>
    <col min="13" max="13" width="1.7109375" style="115" customWidth="1"/>
    <col min="14" max="14" width="10.7109375" style="0" customWidth="1"/>
    <col min="15" max="15" width="1.7109375" style="114" customWidth="1"/>
    <col min="16" max="16" width="10.7109375" style="0" customWidth="1"/>
    <col min="17" max="17" width="1.7109375" style="115" customWidth="1"/>
    <col min="19" max="19" width="8.7109375" style="0" customWidth="1"/>
    <col min="20" max="20" width="8.8515625" style="0" hidden="1" customWidth="1"/>
    <col min="21" max="21" width="5.7109375" style="0" customWidth="1"/>
  </cols>
  <sheetData>
    <row r="1" spans="1:17" s="116" customFormat="1" ht="21.75" customHeight="1">
      <c r="A1" s="74" t="str">
        <f>Подготовка!$A$6</f>
        <v>UFC OPEN 2007</v>
      </c>
      <c r="B1" s="118"/>
      <c r="I1" s="117"/>
      <c r="J1" s="226" t="s">
        <v>237</v>
      </c>
      <c r="K1" s="226"/>
      <c r="L1" s="227"/>
      <c r="M1" s="117"/>
      <c r="N1" s="117"/>
      <c r="O1" s="117"/>
      <c r="Q1" s="117"/>
    </row>
    <row r="2" spans="1:17" s="90" customFormat="1" ht="12.75">
      <c r="A2" s="77">
        <f>Подготовка!$A$8</f>
        <v>0</v>
      </c>
      <c r="B2" s="77"/>
      <c r="C2" s="77"/>
      <c r="D2" s="77"/>
      <c r="E2" s="77"/>
      <c r="F2" s="120"/>
      <c r="I2" s="115"/>
      <c r="J2" s="226"/>
      <c r="K2" s="226"/>
      <c r="L2" s="226"/>
      <c r="M2" s="115"/>
      <c r="O2" s="115"/>
      <c r="Q2" s="115"/>
    </row>
    <row r="3" spans="1:17" s="19" customFormat="1" ht="10.5" customHeight="1">
      <c r="A3" s="60" t="s">
        <v>66</v>
      </c>
      <c r="B3" s="60"/>
      <c r="C3" s="60"/>
      <c r="D3" s="60"/>
      <c r="E3" s="60"/>
      <c r="F3" s="60" t="s">
        <v>63</v>
      </c>
      <c r="G3" s="60"/>
      <c r="H3" s="60"/>
      <c r="I3" s="123"/>
      <c r="J3" s="60"/>
      <c r="K3" s="123"/>
      <c r="L3" s="60"/>
      <c r="M3" s="123"/>
      <c r="N3" s="60"/>
      <c r="O3" s="123"/>
      <c r="P3" s="60"/>
      <c r="Q3" s="61" t="s">
        <v>65</v>
      </c>
    </row>
    <row r="4" spans="1:17" s="38" customFormat="1" ht="11.25" customHeight="1" thickBot="1">
      <c r="A4" s="494" t="str">
        <f>Подготовка!$A$10</f>
        <v>6-8 июля 2007</v>
      </c>
      <c r="B4" s="494"/>
      <c r="C4" s="494"/>
      <c r="D4" s="124"/>
      <c r="E4" s="124"/>
      <c r="F4" s="125" t="str">
        <f>Подготовка!$C$10</f>
        <v>Селена, Черкассы</v>
      </c>
      <c r="G4" s="228"/>
      <c r="H4" s="124"/>
      <c r="I4" s="229"/>
      <c r="J4" s="127">
        <f>Подготовка!$D$10</f>
        <v>0</v>
      </c>
      <c r="K4" s="126"/>
      <c r="L4" s="85">
        <f>Подготовка!$A$12</f>
        <v>0</v>
      </c>
      <c r="M4" s="229"/>
      <c r="N4" s="124"/>
      <c r="O4" s="229"/>
      <c r="P4" s="124"/>
      <c r="Q4" s="69" t="str">
        <f>Подготовка!$E$10</f>
        <v>Евгений Зукин</v>
      </c>
    </row>
    <row r="5" spans="1:17" s="19" customFormat="1" ht="9.75">
      <c r="A5" s="128"/>
      <c r="B5" s="129" t="s">
        <v>76</v>
      </c>
      <c r="C5" s="129" t="s">
        <v>77</v>
      </c>
      <c r="D5" s="129" t="s">
        <v>78</v>
      </c>
      <c r="E5" s="130" t="s">
        <v>67</v>
      </c>
      <c r="F5" s="130" t="s">
        <v>68</v>
      </c>
      <c r="G5" s="130"/>
      <c r="H5" s="130" t="s">
        <v>79</v>
      </c>
      <c r="I5" s="130"/>
      <c r="J5" s="129" t="s">
        <v>80</v>
      </c>
      <c r="K5" s="131"/>
      <c r="L5" s="129" t="s">
        <v>82</v>
      </c>
      <c r="M5" s="131"/>
      <c r="N5" s="129" t="s">
        <v>83</v>
      </c>
      <c r="O5" s="131"/>
      <c r="P5" s="129" t="s">
        <v>81</v>
      </c>
      <c r="Q5" s="132"/>
    </row>
    <row r="6" spans="1:17" s="19" customFormat="1" ht="3.75" customHeight="1" thickBot="1">
      <c r="A6" s="233"/>
      <c r="B6" s="81"/>
      <c r="C6" s="81"/>
      <c r="D6" s="81"/>
      <c r="E6" s="22"/>
      <c r="F6" s="22"/>
      <c r="G6" s="82"/>
      <c r="H6" s="22"/>
      <c r="I6" s="107"/>
      <c r="J6" s="81"/>
      <c r="K6" s="107"/>
      <c r="L6" s="81"/>
      <c r="M6" s="107"/>
      <c r="N6" s="81"/>
      <c r="O6" s="107"/>
      <c r="P6" s="81"/>
      <c r="Q6" s="122"/>
    </row>
    <row r="7" spans="1:20" s="48" customFormat="1" ht="10.5" customHeight="1">
      <c r="A7" s="234">
        <v>1</v>
      </c>
      <c r="B7" s="136">
        <f>IF($D7="","",VLOOKUP($D7,'Подг пар'!$A$7:$V$39,20))</f>
        <v>0</v>
      </c>
      <c r="C7" s="136"/>
      <c r="D7" s="137">
        <v>1</v>
      </c>
      <c r="E7" s="138" t="s">
        <v>238</v>
      </c>
      <c r="F7" s="138"/>
      <c r="G7" s="235"/>
      <c r="H7" s="138"/>
      <c r="I7" s="236"/>
      <c r="J7" s="139"/>
      <c r="K7" s="140"/>
      <c r="L7" s="139"/>
      <c r="M7" s="140"/>
      <c r="N7" s="139"/>
      <c r="O7" s="140"/>
      <c r="P7" s="139"/>
      <c r="Q7" s="198"/>
      <c r="R7" s="144"/>
      <c r="T7" s="145" t="e">
        <f>#REF!</f>
        <v>#REF!</v>
      </c>
    </row>
    <row r="8" spans="1:20" s="48" customFormat="1" ht="9" customHeight="1">
      <c r="A8" s="201"/>
      <c r="B8" s="237"/>
      <c r="C8" s="237"/>
      <c r="D8" s="237"/>
      <c r="E8" s="138" t="s">
        <v>239</v>
      </c>
      <c r="F8" s="138"/>
      <c r="G8" s="235"/>
      <c r="H8" s="138"/>
      <c r="I8" s="238"/>
      <c r="J8" s="134"/>
      <c r="K8" s="140"/>
      <c r="L8" s="139"/>
      <c r="M8" s="140"/>
      <c r="N8" s="139"/>
      <c r="O8" s="140"/>
      <c r="P8" s="139"/>
      <c r="Q8" s="141"/>
      <c r="R8" s="144"/>
      <c r="T8" s="148" t="e">
        <f>#REF!</f>
        <v>#REF!</v>
      </c>
    </row>
    <row r="9" spans="1:20" s="48" customFormat="1" ht="9" customHeight="1">
      <c r="A9" s="201"/>
      <c r="B9" s="146"/>
      <c r="C9" s="146"/>
      <c r="D9" s="146"/>
      <c r="E9" s="135"/>
      <c r="F9" s="135"/>
      <c r="G9" s="82"/>
      <c r="H9" s="135"/>
      <c r="I9" s="239"/>
      <c r="J9" s="442" t="s">
        <v>238</v>
      </c>
      <c r="K9" s="241"/>
      <c r="L9" s="139"/>
      <c r="M9" s="140"/>
      <c r="N9" s="139"/>
      <c r="O9" s="140"/>
      <c r="P9" s="139"/>
      <c r="Q9" s="141"/>
      <c r="R9" s="144"/>
      <c r="T9" s="148" t="e">
        <f>#REF!</f>
        <v>#REF!</v>
      </c>
    </row>
    <row r="10" spans="1:20" s="48" customFormat="1" ht="9" customHeight="1">
      <c r="A10" s="201"/>
      <c r="B10" s="146"/>
      <c r="C10" s="146"/>
      <c r="D10" s="146"/>
      <c r="E10" s="135"/>
      <c r="F10" s="135"/>
      <c r="G10" s="82"/>
      <c r="H10" s="147"/>
      <c r="I10" s="151"/>
      <c r="J10" s="443" t="s">
        <v>239</v>
      </c>
      <c r="K10" s="243"/>
      <c r="L10" s="139"/>
      <c r="M10" s="140"/>
      <c r="N10" s="139"/>
      <c r="O10" s="140"/>
      <c r="P10" s="139"/>
      <c r="Q10" s="141"/>
      <c r="R10" s="144"/>
      <c r="T10" s="148" t="e">
        <f>#REF!</f>
        <v>#REF!</v>
      </c>
    </row>
    <row r="11" spans="1:20" s="48" customFormat="1" ht="9" customHeight="1">
      <c r="A11" s="201">
        <v>2</v>
      </c>
      <c r="B11" s="136">
        <f>IF($D11="","",VLOOKUP($D11,'Подг пар'!$A$7:$V$39,20))</f>
      </c>
      <c r="C11" s="136"/>
      <c r="D11" s="137"/>
      <c r="E11" s="149"/>
      <c r="F11" s="149" t="s">
        <v>236</v>
      </c>
      <c r="G11" s="244"/>
      <c r="H11" s="149"/>
      <c r="I11" s="245"/>
      <c r="J11" s="139"/>
      <c r="K11" s="246"/>
      <c r="L11" s="155"/>
      <c r="M11" s="241"/>
      <c r="N11" s="139"/>
      <c r="O11" s="140"/>
      <c r="P11" s="139"/>
      <c r="Q11" s="141"/>
      <c r="R11" s="144"/>
      <c r="T11" s="148" t="e">
        <f>#REF!</f>
        <v>#REF!</v>
      </c>
    </row>
    <row r="12" spans="1:20" s="48" customFormat="1" ht="9" customHeight="1">
      <c r="A12" s="201"/>
      <c r="B12" s="237"/>
      <c r="C12" s="237"/>
      <c r="D12" s="237"/>
      <c r="E12" s="149"/>
      <c r="F12" s="149"/>
      <c r="G12" s="244"/>
      <c r="H12" s="149"/>
      <c r="I12" s="238"/>
      <c r="J12" s="139"/>
      <c r="K12" s="246"/>
      <c r="L12" s="206"/>
      <c r="M12" s="247"/>
      <c r="N12" s="139"/>
      <c r="O12" s="140"/>
      <c r="P12" s="139"/>
      <c r="Q12" s="141"/>
      <c r="R12" s="144"/>
      <c r="T12" s="148" t="e">
        <f>#REF!</f>
        <v>#REF!</v>
      </c>
    </row>
    <row r="13" spans="1:20" s="48" customFormat="1" ht="9" customHeight="1">
      <c r="A13" s="201"/>
      <c r="B13" s="146"/>
      <c r="C13" s="146"/>
      <c r="D13" s="150"/>
      <c r="E13" s="135"/>
      <c r="F13" s="135"/>
      <c r="G13" s="82"/>
      <c r="H13" s="135"/>
      <c r="I13" s="248"/>
      <c r="J13" s="139"/>
      <c r="K13" s="239"/>
      <c r="L13" s="240" t="s">
        <v>137</v>
      </c>
      <c r="M13" s="140"/>
      <c r="N13" s="139"/>
      <c r="O13" s="140"/>
      <c r="P13" s="139"/>
      <c r="Q13" s="141"/>
      <c r="R13" s="144"/>
      <c r="T13" s="148" t="e">
        <f>#REF!</f>
        <v>#REF!</v>
      </c>
    </row>
    <row r="14" spans="1:20" s="48" customFormat="1" ht="9" customHeight="1">
      <c r="A14" s="201"/>
      <c r="B14" s="146"/>
      <c r="C14" s="146"/>
      <c r="D14" s="150"/>
      <c r="E14" s="135"/>
      <c r="F14" s="135"/>
      <c r="G14" s="82"/>
      <c r="H14" s="135"/>
      <c r="I14" s="248"/>
      <c r="J14" s="147"/>
      <c r="K14" s="151" t="s">
        <v>287</v>
      </c>
      <c r="L14" s="242" t="s">
        <v>252</v>
      </c>
      <c r="M14" s="243"/>
      <c r="N14" s="139"/>
      <c r="O14" s="140"/>
      <c r="P14" s="139"/>
      <c r="Q14" s="141"/>
      <c r="R14" s="144"/>
      <c r="T14" s="148" t="e">
        <f>#REF!</f>
        <v>#REF!</v>
      </c>
    </row>
    <row r="15" spans="1:20" s="48" customFormat="1" ht="9" customHeight="1">
      <c r="A15" s="249">
        <v>3</v>
      </c>
      <c r="B15" s="136">
        <f>IF($D15="","",VLOOKUP($D15,'Подг пар'!$A$7:$V$39,20))</f>
      </c>
      <c r="C15" s="136"/>
      <c r="D15" s="137"/>
      <c r="E15" s="149" t="s">
        <v>137</v>
      </c>
      <c r="F15" s="149"/>
      <c r="G15" s="244"/>
      <c r="H15" s="149"/>
      <c r="I15" s="236"/>
      <c r="J15" s="139"/>
      <c r="K15" s="246"/>
      <c r="L15" s="139" t="s">
        <v>288</v>
      </c>
      <c r="M15" s="246"/>
      <c r="N15" s="155"/>
      <c r="O15" s="140"/>
      <c r="P15" s="139"/>
      <c r="Q15" s="141"/>
      <c r="R15" s="144"/>
      <c r="T15" s="148" t="e">
        <f>#REF!</f>
        <v>#REF!</v>
      </c>
    </row>
    <row r="16" spans="1:20" s="48" customFormat="1" ht="9" customHeight="1" thickBot="1">
      <c r="A16" s="201"/>
      <c r="B16" s="237"/>
      <c r="C16" s="237"/>
      <c r="D16" s="237"/>
      <c r="E16" s="149" t="s">
        <v>252</v>
      </c>
      <c r="F16" s="149"/>
      <c r="G16" s="244"/>
      <c r="H16" s="149"/>
      <c r="I16" s="238"/>
      <c r="J16" s="134"/>
      <c r="K16" s="246"/>
      <c r="L16" s="139"/>
      <c r="M16" s="246"/>
      <c r="N16" s="139"/>
      <c r="O16" s="140"/>
      <c r="P16" s="139"/>
      <c r="Q16" s="141"/>
      <c r="R16" s="144"/>
      <c r="T16" s="152" t="e">
        <f>#REF!</f>
        <v>#REF!</v>
      </c>
    </row>
    <row r="17" spans="1:18" s="48" customFormat="1" ht="9" customHeight="1">
      <c r="A17" s="201"/>
      <c r="B17" s="146"/>
      <c r="C17" s="146"/>
      <c r="D17" s="150"/>
      <c r="E17" s="135"/>
      <c r="F17" s="135"/>
      <c r="G17" s="82"/>
      <c r="H17" s="135"/>
      <c r="I17" s="239"/>
      <c r="J17" s="240" t="s">
        <v>137</v>
      </c>
      <c r="K17" s="250"/>
      <c r="L17" s="139"/>
      <c r="M17" s="246"/>
      <c r="N17" s="139"/>
      <c r="O17" s="140"/>
      <c r="P17" s="139"/>
      <c r="Q17" s="141"/>
      <c r="R17" s="144"/>
    </row>
    <row r="18" spans="1:18" s="48" customFormat="1" ht="9" customHeight="1">
      <c r="A18" s="201"/>
      <c r="B18" s="146"/>
      <c r="C18" s="146"/>
      <c r="D18" s="150"/>
      <c r="E18" s="135"/>
      <c r="F18" s="135"/>
      <c r="G18" s="82"/>
      <c r="H18" s="147"/>
      <c r="I18" s="151" t="s">
        <v>60</v>
      </c>
      <c r="J18" s="242" t="s">
        <v>252</v>
      </c>
      <c r="K18" s="238"/>
      <c r="L18" s="139"/>
      <c r="M18" s="246"/>
      <c r="N18" s="139"/>
      <c r="O18" s="140"/>
      <c r="P18" s="139"/>
      <c r="Q18" s="141"/>
      <c r="R18" s="144"/>
    </row>
    <row r="19" spans="1:18" s="48" customFormat="1" ht="9" customHeight="1">
      <c r="A19" s="201">
        <v>4</v>
      </c>
      <c r="B19" s="136">
        <f>IF($D19="","",VLOOKUP($D19,'Подг пар'!$A$7:$V$39,20))</f>
      </c>
      <c r="C19" s="136"/>
      <c r="D19" s="137"/>
      <c r="E19" s="149" t="s">
        <v>253</v>
      </c>
      <c r="F19" s="149"/>
      <c r="G19" s="244"/>
      <c r="H19" s="149"/>
      <c r="I19" s="245"/>
      <c r="J19" s="139"/>
      <c r="K19" s="140"/>
      <c r="L19" s="155"/>
      <c r="M19" s="250"/>
      <c r="N19" s="139"/>
      <c r="O19" s="140"/>
      <c r="P19" s="139"/>
      <c r="Q19" s="141"/>
      <c r="R19" s="144"/>
    </row>
    <row r="20" spans="1:18" s="48" customFormat="1" ht="9" customHeight="1">
      <c r="A20" s="201"/>
      <c r="B20" s="237"/>
      <c r="C20" s="237"/>
      <c r="D20" s="237"/>
      <c r="E20" s="149" t="s">
        <v>254</v>
      </c>
      <c r="F20" s="149"/>
      <c r="G20" s="244"/>
      <c r="H20" s="149"/>
      <c r="I20" s="238"/>
      <c r="J20" s="139"/>
      <c r="K20" s="140"/>
      <c r="L20" s="206"/>
      <c r="M20" s="251"/>
      <c r="N20" s="139"/>
      <c r="O20" s="140"/>
      <c r="P20" s="139"/>
      <c r="Q20" s="141"/>
      <c r="R20" s="144"/>
    </row>
    <row r="21" spans="1:18" s="48" customFormat="1" ht="9" customHeight="1">
      <c r="A21" s="201"/>
      <c r="B21" s="146"/>
      <c r="C21" s="146"/>
      <c r="D21" s="146"/>
      <c r="E21" s="135"/>
      <c r="F21" s="135"/>
      <c r="G21" s="82"/>
      <c r="H21" s="135"/>
      <c r="I21" s="248"/>
      <c r="J21" s="139"/>
      <c r="K21" s="140"/>
      <c r="L21" s="139"/>
      <c r="M21" s="239"/>
      <c r="N21" s="240" t="s">
        <v>137</v>
      </c>
      <c r="O21" s="140"/>
      <c r="P21" s="139"/>
      <c r="Q21" s="141"/>
      <c r="R21" s="144"/>
    </row>
    <row r="22" spans="1:18" s="48" customFormat="1" ht="9" customHeight="1">
      <c r="A22" s="201"/>
      <c r="B22" s="146"/>
      <c r="C22" s="146"/>
      <c r="D22" s="146"/>
      <c r="E22" s="135"/>
      <c r="F22" s="135"/>
      <c r="G22" s="82"/>
      <c r="H22" s="135"/>
      <c r="I22" s="248"/>
      <c r="J22" s="139"/>
      <c r="K22" s="140"/>
      <c r="L22" s="147"/>
      <c r="M22" s="151"/>
      <c r="N22" s="242" t="s">
        <v>252</v>
      </c>
      <c r="O22" s="243"/>
      <c r="P22" s="139"/>
      <c r="Q22" s="141"/>
      <c r="R22" s="144"/>
    </row>
    <row r="23" spans="1:18" s="48" customFormat="1" ht="9" customHeight="1">
      <c r="A23" s="201">
        <v>5</v>
      </c>
      <c r="B23" s="136">
        <f>IF($D23="","",VLOOKUP($D23,'Подг пар'!$A$7:$V$39,20))</f>
      </c>
      <c r="C23" s="136"/>
      <c r="D23" s="137"/>
      <c r="E23" s="149" t="s">
        <v>255</v>
      </c>
      <c r="F23" s="149"/>
      <c r="G23" s="244"/>
      <c r="H23" s="149"/>
      <c r="I23" s="236"/>
      <c r="J23" s="139"/>
      <c r="K23" s="140"/>
      <c r="L23" s="139"/>
      <c r="M23" s="246"/>
      <c r="N23" s="139" t="s">
        <v>288</v>
      </c>
      <c r="O23" s="246"/>
      <c r="P23" s="139"/>
      <c r="Q23" s="141"/>
      <c r="R23" s="144"/>
    </row>
    <row r="24" spans="1:18" s="48" customFormat="1" ht="9" customHeight="1">
      <c r="A24" s="201"/>
      <c r="B24" s="237"/>
      <c r="C24" s="237"/>
      <c r="D24" s="237"/>
      <c r="E24" s="430" t="s">
        <v>256</v>
      </c>
      <c r="F24" s="138"/>
      <c r="G24" s="235"/>
      <c r="H24" s="138"/>
      <c r="I24" s="238"/>
      <c r="J24" s="134"/>
      <c r="K24" s="140"/>
      <c r="L24" s="139"/>
      <c r="M24" s="246"/>
      <c r="N24" s="139"/>
      <c r="O24" s="246"/>
      <c r="P24" s="139"/>
      <c r="Q24" s="141"/>
      <c r="R24" s="144"/>
    </row>
    <row r="25" spans="1:18" s="48" customFormat="1" ht="9" customHeight="1">
      <c r="A25" s="201"/>
      <c r="B25" s="146"/>
      <c r="C25" s="146"/>
      <c r="D25" s="146"/>
      <c r="E25" s="135"/>
      <c r="F25" s="135"/>
      <c r="G25" s="82"/>
      <c r="H25" s="135"/>
      <c r="I25" s="239"/>
      <c r="J25" s="240" t="s">
        <v>257</v>
      </c>
      <c r="K25" s="241"/>
      <c r="L25" s="139"/>
      <c r="M25" s="246"/>
      <c r="N25" s="139"/>
      <c r="O25" s="246"/>
      <c r="P25" s="139"/>
      <c r="Q25" s="141"/>
      <c r="R25" s="144"/>
    </row>
    <row r="26" spans="1:18" s="48" customFormat="1" ht="9" customHeight="1">
      <c r="A26" s="201"/>
      <c r="B26" s="146"/>
      <c r="C26" s="146"/>
      <c r="D26" s="146"/>
      <c r="E26" s="135"/>
      <c r="F26" s="135"/>
      <c r="G26" s="82"/>
      <c r="H26" s="147"/>
      <c r="I26" s="151"/>
      <c r="J26" s="242" t="s">
        <v>258</v>
      </c>
      <c r="K26" s="243"/>
      <c r="L26" s="139"/>
      <c r="M26" s="246"/>
      <c r="N26" s="139"/>
      <c r="O26" s="246"/>
      <c r="P26" s="139"/>
      <c r="Q26" s="141"/>
      <c r="R26" s="144"/>
    </row>
    <row r="27" spans="1:18" s="48" customFormat="1" ht="9" customHeight="1">
      <c r="A27" s="201">
        <v>6</v>
      </c>
      <c r="B27" s="136">
        <f>IF($D27="","",VLOOKUP($D27,'Подг пар'!$A$7:$V$39,20))</f>
      </c>
      <c r="C27" s="136"/>
      <c r="D27" s="137"/>
      <c r="E27" s="149" t="s">
        <v>257</v>
      </c>
      <c r="F27" s="149"/>
      <c r="G27" s="244"/>
      <c r="H27" s="149"/>
      <c r="I27" s="245"/>
      <c r="J27" s="139">
        <v>84</v>
      </c>
      <c r="K27" s="246"/>
      <c r="L27" s="155"/>
      <c r="M27" s="250"/>
      <c r="N27" s="139"/>
      <c r="O27" s="246"/>
      <c r="P27" s="139"/>
      <c r="Q27" s="141"/>
      <c r="R27" s="144"/>
    </row>
    <row r="28" spans="1:18" s="48" customFormat="1" ht="9" customHeight="1">
      <c r="A28" s="201"/>
      <c r="B28" s="237"/>
      <c r="C28" s="237"/>
      <c r="D28" s="237"/>
      <c r="E28" s="149" t="s">
        <v>258</v>
      </c>
      <c r="F28" s="149"/>
      <c r="G28" s="244"/>
      <c r="H28" s="149"/>
      <c r="I28" s="238"/>
      <c r="J28" s="139"/>
      <c r="K28" s="246"/>
      <c r="L28" s="206"/>
      <c r="M28" s="251"/>
      <c r="N28" s="139"/>
      <c r="O28" s="246"/>
      <c r="P28" s="139"/>
      <c r="Q28" s="141"/>
      <c r="R28" s="144"/>
    </row>
    <row r="29" spans="1:18" s="48" customFormat="1" ht="9" customHeight="1">
      <c r="A29" s="201"/>
      <c r="B29" s="146"/>
      <c r="C29" s="146"/>
      <c r="D29" s="150"/>
      <c r="E29" s="135"/>
      <c r="F29" s="135"/>
      <c r="G29" s="82"/>
      <c r="H29" s="135"/>
      <c r="I29" s="248"/>
      <c r="J29" s="139"/>
      <c r="K29" s="239"/>
      <c r="L29" s="240" t="s">
        <v>257</v>
      </c>
      <c r="M29" s="246"/>
      <c r="N29" s="139"/>
      <c r="O29" s="246"/>
      <c r="P29" s="139"/>
      <c r="Q29" s="141"/>
      <c r="R29" s="144"/>
    </row>
    <row r="30" spans="1:18" s="48" customFormat="1" ht="9" customHeight="1">
      <c r="A30" s="201"/>
      <c r="B30" s="146"/>
      <c r="C30" s="146"/>
      <c r="D30" s="150"/>
      <c r="E30" s="135"/>
      <c r="F30" s="135"/>
      <c r="G30" s="82"/>
      <c r="H30" s="135"/>
      <c r="I30" s="248"/>
      <c r="J30" s="147"/>
      <c r="K30" s="151"/>
      <c r="L30" s="242" t="s">
        <v>258</v>
      </c>
      <c r="M30" s="238"/>
      <c r="N30" s="139"/>
      <c r="O30" s="246"/>
      <c r="P30" s="139"/>
      <c r="Q30" s="141"/>
      <c r="R30" s="144"/>
    </row>
    <row r="31" spans="1:18" s="48" customFormat="1" ht="9" customHeight="1">
      <c r="A31" s="249">
        <v>7</v>
      </c>
      <c r="B31" s="136">
        <f>IF($D31="","",VLOOKUP($D31,'Подг пар'!$A$7:$V$39,20))</f>
      </c>
      <c r="C31" s="136"/>
      <c r="D31" s="137"/>
      <c r="E31" s="149" t="s">
        <v>259</v>
      </c>
      <c r="F31" s="149"/>
      <c r="G31" s="244"/>
      <c r="H31" s="149"/>
      <c r="I31" s="236"/>
      <c r="J31" s="139"/>
      <c r="K31" s="246"/>
      <c r="L31" s="139" t="s">
        <v>288</v>
      </c>
      <c r="M31" s="140"/>
      <c r="N31" s="155"/>
      <c r="O31" s="246"/>
      <c r="P31" s="139"/>
      <c r="Q31" s="141"/>
      <c r="R31" s="144"/>
    </row>
    <row r="32" spans="1:18" s="48" customFormat="1" ht="9" customHeight="1">
      <c r="A32" s="201"/>
      <c r="B32" s="237"/>
      <c r="C32" s="237"/>
      <c r="D32" s="237"/>
      <c r="E32" s="149" t="s">
        <v>260</v>
      </c>
      <c r="F32" s="149"/>
      <c r="G32" s="244"/>
      <c r="H32" s="149"/>
      <c r="I32" s="238"/>
      <c r="J32" s="134"/>
      <c r="K32" s="246"/>
      <c r="L32" s="139"/>
      <c r="M32" s="140"/>
      <c r="N32" s="139"/>
      <c r="O32" s="246"/>
      <c r="P32" s="139"/>
      <c r="Q32" s="141"/>
      <c r="R32" s="144"/>
    </row>
    <row r="33" spans="1:18" s="48" customFormat="1" ht="9" customHeight="1">
      <c r="A33" s="201"/>
      <c r="B33" s="146"/>
      <c r="C33" s="146"/>
      <c r="D33" s="150"/>
      <c r="E33" s="135"/>
      <c r="F33" s="135"/>
      <c r="G33" s="82"/>
      <c r="H33" s="135"/>
      <c r="I33" s="239"/>
      <c r="J33" s="240" t="s">
        <v>246</v>
      </c>
      <c r="K33" s="250"/>
      <c r="L33" s="139"/>
      <c r="M33" s="140"/>
      <c r="N33" s="139"/>
      <c r="O33" s="246"/>
      <c r="P33" s="139"/>
      <c r="Q33" s="141"/>
      <c r="R33" s="144"/>
    </row>
    <row r="34" spans="1:18" s="48" customFormat="1" ht="9" customHeight="1">
      <c r="A34" s="201"/>
      <c r="B34" s="146"/>
      <c r="C34" s="146"/>
      <c r="D34" s="150"/>
      <c r="E34" s="135"/>
      <c r="F34" s="135"/>
      <c r="G34" s="82"/>
      <c r="H34" s="147"/>
      <c r="I34" s="151"/>
      <c r="J34" s="242" t="s">
        <v>247</v>
      </c>
      <c r="K34" s="238"/>
      <c r="L34" s="139"/>
      <c r="M34" s="140"/>
      <c r="N34" s="139"/>
      <c r="O34" s="246"/>
      <c r="P34" s="139"/>
      <c r="Q34" s="141"/>
      <c r="R34" s="144"/>
    </row>
    <row r="35" spans="1:18" s="48" customFormat="1" ht="9" customHeight="1">
      <c r="A35" s="234">
        <v>8</v>
      </c>
      <c r="B35" s="136">
        <f>IF($D35="","",VLOOKUP($D35,'Подг пар'!$A$7:$V$39,20))</f>
        <v>0</v>
      </c>
      <c r="C35" s="136"/>
      <c r="D35" s="137">
        <v>8</v>
      </c>
      <c r="E35" s="138" t="s">
        <v>246</v>
      </c>
      <c r="F35" s="138"/>
      <c r="G35" s="235"/>
      <c r="H35" s="138"/>
      <c r="I35" s="245"/>
      <c r="J35" s="139" t="s">
        <v>303</v>
      </c>
      <c r="K35" s="140"/>
      <c r="L35" s="155"/>
      <c r="M35" s="241"/>
      <c r="N35" s="139"/>
      <c r="O35" s="246"/>
      <c r="P35" s="139"/>
      <c r="Q35" s="141"/>
      <c r="R35" s="144"/>
    </row>
    <row r="36" spans="1:18" s="48" customFormat="1" ht="9" customHeight="1">
      <c r="A36" s="201"/>
      <c r="B36" s="237"/>
      <c r="C36" s="237"/>
      <c r="D36" s="237"/>
      <c r="E36" s="138" t="s">
        <v>247</v>
      </c>
      <c r="F36" s="138"/>
      <c r="G36" s="235"/>
      <c r="H36" s="138"/>
      <c r="I36" s="238"/>
      <c r="J36" s="139"/>
      <c r="K36" s="140"/>
      <c r="L36" s="206"/>
      <c r="M36" s="247"/>
      <c r="N36" s="139"/>
      <c r="O36" s="246"/>
      <c r="P36" s="139"/>
      <c r="Q36" s="141"/>
      <c r="R36" s="144"/>
    </row>
    <row r="37" spans="1:18" s="48" customFormat="1" ht="9" customHeight="1">
      <c r="A37" s="201"/>
      <c r="B37" s="146"/>
      <c r="C37" s="146"/>
      <c r="D37" s="150"/>
      <c r="E37" s="135"/>
      <c r="F37" s="135"/>
      <c r="G37" s="82"/>
      <c r="H37" s="135"/>
      <c r="I37" s="248"/>
      <c r="J37" s="139"/>
      <c r="K37" s="140"/>
      <c r="L37" s="139"/>
      <c r="M37" s="140"/>
      <c r="N37" s="140"/>
      <c r="O37" s="239"/>
      <c r="P37" s="442" t="s">
        <v>242</v>
      </c>
      <c r="Q37" s="252"/>
      <c r="R37" s="144"/>
    </row>
    <row r="38" spans="1:18" s="48" customFormat="1" ht="9" customHeight="1">
      <c r="A38" s="201"/>
      <c r="B38" s="146"/>
      <c r="C38" s="146"/>
      <c r="D38" s="150"/>
      <c r="E38" s="135"/>
      <c r="F38" s="135"/>
      <c r="G38" s="82"/>
      <c r="H38" s="135"/>
      <c r="I38" s="248"/>
      <c r="J38" s="139"/>
      <c r="K38" s="140"/>
      <c r="L38" s="139"/>
      <c r="M38" s="140"/>
      <c r="N38" s="147"/>
      <c r="O38" s="151"/>
      <c r="P38" s="443" t="s">
        <v>243</v>
      </c>
      <c r="Q38" s="253"/>
      <c r="R38" s="144"/>
    </row>
    <row r="39" spans="1:18" s="48" customFormat="1" ht="9" customHeight="1">
      <c r="A39" s="234">
        <v>9</v>
      </c>
      <c r="B39" s="136">
        <f>IF($D39="","",VLOOKUP($D39,'Подг пар'!$A$7:$V$39,20))</f>
        <v>0</v>
      </c>
      <c r="C39" s="136"/>
      <c r="D39" s="137">
        <v>4</v>
      </c>
      <c r="E39" s="138" t="s">
        <v>242</v>
      </c>
      <c r="F39" s="138"/>
      <c r="G39" s="235"/>
      <c r="H39" s="138"/>
      <c r="I39" s="236"/>
      <c r="J39" s="139"/>
      <c r="K39" s="140"/>
      <c r="L39" s="139"/>
      <c r="M39" s="140"/>
      <c r="N39" s="139"/>
      <c r="O39" s="246"/>
      <c r="P39" s="155" t="s">
        <v>288</v>
      </c>
      <c r="Q39" s="141"/>
      <c r="R39" s="144"/>
    </row>
    <row r="40" spans="1:18" s="48" customFormat="1" ht="9" customHeight="1">
      <c r="A40" s="201"/>
      <c r="B40" s="237"/>
      <c r="C40" s="237"/>
      <c r="D40" s="237"/>
      <c r="E40" s="138" t="s">
        <v>243</v>
      </c>
      <c r="F40" s="138"/>
      <c r="G40" s="235"/>
      <c r="H40" s="138"/>
      <c r="I40" s="238"/>
      <c r="J40" s="134"/>
      <c r="K40" s="140"/>
      <c r="L40" s="139"/>
      <c r="M40" s="140"/>
      <c r="N40" s="139"/>
      <c r="O40" s="246"/>
      <c r="P40" s="206"/>
      <c r="Q40" s="254"/>
      <c r="R40" s="144"/>
    </row>
    <row r="41" spans="1:18" s="48" customFormat="1" ht="9" customHeight="1">
      <c r="A41" s="201"/>
      <c r="B41" s="146"/>
      <c r="C41" s="146"/>
      <c r="D41" s="150"/>
      <c r="E41" s="135"/>
      <c r="F41" s="135"/>
      <c r="G41" s="82"/>
      <c r="H41" s="135"/>
      <c r="I41" s="239"/>
      <c r="J41" s="442" t="s">
        <v>242</v>
      </c>
      <c r="K41" s="241"/>
      <c r="L41" s="139"/>
      <c r="M41" s="140"/>
      <c r="N41" s="139"/>
      <c r="O41" s="246"/>
      <c r="P41" s="139"/>
      <c r="Q41" s="141"/>
      <c r="R41" s="144"/>
    </row>
    <row r="42" spans="1:18" s="48" customFormat="1" ht="9" customHeight="1">
      <c r="A42" s="201"/>
      <c r="B42" s="146"/>
      <c r="C42" s="146"/>
      <c r="D42" s="150"/>
      <c r="E42" s="135"/>
      <c r="F42" s="135"/>
      <c r="G42" s="82"/>
      <c r="H42" s="147"/>
      <c r="I42" s="151"/>
      <c r="J42" s="443" t="s">
        <v>243</v>
      </c>
      <c r="K42" s="243"/>
      <c r="L42" s="139"/>
      <c r="M42" s="140"/>
      <c r="N42" s="139"/>
      <c r="O42" s="246"/>
      <c r="P42" s="139"/>
      <c r="Q42" s="141"/>
      <c r="R42" s="144"/>
    </row>
    <row r="43" spans="1:18" s="48" customFormat="1" ht="9" customHeight="1">
      <c r="A43" s="201">
        <v>10</v>
      </c>
      <c r="B43" s="136">
        <f>IF($D43="","",VLOOKUP($D43,'Подг пар'!$A$7:$V$39,20))</f>
      </c>
      <c r="C43" s="136"/>
      <c r="D43" s="137"/>
      <c r="E43" s="149"/>
      <c r="F43" s="149" t="s">
        <v>236</v>
      </c>
      <c r="G43" s="244"/>
      <c r="H43" s="149"/>
      <c r="I43" s="245"/>
      <c r="J43" s="139"/>
      <c r="K43" s="246"/>
      <c r="L43" s="155"/>
      <c r="M43" s="241"/>
      <c r="N43" s="139"/>
      <c r="O43" s="246"/>
      <c r="P43" s="139"/>
      <c r="Q43" s="141"/>
      <c r="R43" s="144"/>
    </row>
    <row r="44" spans="1:18" s="48" customFormat="1" ht="9" customHeight="1">
      <c r="A44" s="201"/>
      <c r="B44" s="237"/>
      <c r="C44" s="237"/>
      <c r="D44" s="237"/>
      <c r="E44" s="149"/>
      <c r="F44" s="149"/>
      <c r="G44" s="244"/>
      <c r="H44" s="149"/>
      <c r="I44" s="238"/>
      <c r="J44" s="139"/>
      <c r="K44" s="246"/>
      <c r="L44" s="206"/>
      <c r="M44" s="247"/>
      <c r="N44" s="139"/>
      <c r="O44" s="246"/>
      <c r="P44" s="139"/>
      <c r="Q44" s="141"/>
      <c r="R44" s="144"/>
    </row>
    <row r="45" spans="1:18" s="48" customFormat="1" ht="9" customHeight="1">
      <c r="A45" s="201"/>
      <c r="B45" s="146"/>
      <c r="C45" s="146"/>
      <c r="D45" s="150"/>
      <c r="E45" s="135"/>
      <c r="F45" s="135"/>
      <c r="G45" s="82"/>
      <c r="H45" s="135"/>
      <c r="I45" s="248"/>
      <c r="J45" s="139"/>
      <c r="K45" s="239"/>
      <c r="L45" s="442" t="s">
        <v>242</v>
      </c>
      <c r="M45" s="140"/>
      <c r="N45" s="139"/>
      <c r="O45" s="246"/>
      <c r="P45" s="139"/>
      <c r="Q45" s="141"/>
      <c r="R45" s="144"/>
    </row>
    <row r="46" spans="1:18" s="48" customFormat="1" ht="9" customHeight="1">
      <c r="A46" s="201"/>
      <c r="B46" s="146"/>
      <c r="C46" s="146"/>
      <c r="D46" s="150"/>
      <c r="E46" s="135"/>
      <c r="F46" s="135"/>
      <c r="G46" s="82"/>
      <c r="H46" s="135"/>
      <c r="I46" s="248"/>
      <c r="J46" s="147"/>
      <c r="K46" s="151" t="s">
        <v>224</v>
      </c>
      <c r="L46" s="443" t="s">
        <v>243</v>
      </c>
      <c r="M46" s="243"/>
      <c r="N46" s="139"/>
      <c r="O46" s="246"/>
      <c r="P46" s="139"/>
      <c r="Q46" s="141"/>
      <c r="R46" s="144"/>
    </row>
    <row r="47" spans="1:18" s="48" customFormat="1" ht="9" customHeight="1">
      <c r="A47" s="249">
        <v>11</v>
      </c>
      <c r="B47" s="136">
        <f>IF($D47="","",VLOOKUP($D47,'Подг пар'!$A$7:$V$39,20))</f>
      </c>
      <c r="C47" s="136"/>
      <c r="D47" s="137"/>
      <c r="E47" s="149" t="s">
        <v>261</v>
      </c>
      <c r="F47" s="149"/>
      <c r="G47" s="244"/>
      <c r="H47" s="149"/>
      <c r="I47" s="236"/>
      <c r="J47" s="139"/>
      <c r="K47" s="246"/>
      <c r="L47" s="139">
        <v>83</v>
      </c>
      <c r="M47" s="246"/>
      <c r="N47" s="155"/>
      <c r="O47" s="246"/>
      <c r="P47" s="139"/>
      <c r="Q47" s="141"/>
      <c r="R47" s="144"/>
    </row>
    <row r="48" spans="1:18" s="48" customFormat="1" ht="9" customHeight="1">
      <c r="A48" s="201"/>
      <c r="B48" s="237"/>
      <c r="C48" s="237"/>
      <c r="D48" s="237"/>
      <c r="E48" s="149" t="s">
        <v>262</v>
      </c>
      <c r="F48" s="149"/>
      <c r="G48" s="244"/>
      <c r="H48" s="149"/>
      <c r="I48" s="238"/>
      <c r="J48" s="134"/>
      <c r="K48" s="246"/>
      <c r="L48" s="139"/>
      <c r="M48" s="246"/>
      <c r="N48" s="139"/>
      <c r="O48" s="246"/>
      <c r="P48" s="139"/>
      <c r="Q48" s="141"/>
      <c r="R48" s="144"/>
    </row>
    <row r="49" spans="1:18" s="48" customFormat="1" ht="9" customHeight="1">
      <c r="A49" s="201"/>
      <c r="B49" s="146"/>
      <c r="C49" s="146"/>
      <c r="D49" s="146"/>
      <c r="E49" s="135"/>
      <c r="F49" s="135"/>
      <c r="G49" s="82"/>
      <c r="H49" s="135"/>
      <c r="I49" s="239"/>
      <c r="J49" s="240" t="s">
        <v>263</v>
      </c>
      <c r="K49" s="250"/>
      <c r="L49" s="139"/>
      <c r="M49" s="246"/>
      <c r="N49" s="139"/>
      <c r="O49" s="246"/>
      <c r="P49" s="139"/>
      <c r="Q49" s="141"/>
      <c r="R49" s="144"/>
    </row>
    <row r="50" spans="1:18" s="48" customFormat="1" ht="9" customHeight="1">
      <c r="A50" s="201"/>
      <c r="B50" s="146"/>
      <c r="C50" s="146"/>
      <c r="D50" s="146"/>
      <c r="E50" s="135"/>
      <c r="F50" s="135"/>
      <c r="G50" s="82"/>
      <c r="H50" s="147"/>
      <c r="I50" s="151"/>
      <c r="J50" s="242" t="s">
        <v>302</v>
      </c>
      <c r="K50" s="238"/>
      <c r="L50" s="139"/>
      <c r="M50" s="246"/>
      <c r="N50" s="139"/>
      <c r="O50" s="246"/>
      <c r="P50" s="139"/>
      <c r="Q50" s="141"/>
      <c r="R50" s="144"/>
    </row>
    <row r="51" spans="1:18" s="48" customFormat="1" ht="9" customHeight="1">
      <c r="A51" s="201">
        <v>12</v>
      </c>
      <c r="B51" s="136">
        <f>IF($D51="","",VLOOKUP($D51,'Подг пар'!$A$7:$V$39,20))</f>
      </c>
      <c r="C51" s="136"/>
      <c r="D51" s="137"/>
      <c r="E51" s="149" t="s">
        <v>263</v>
      </c>
      <c r="F51" s="149"/>
      <c r="G51" s="244"/>
      <c r="H51" s="149"/>
      <c r="I51" s="245"/>
      <c r="J51" s="139" t="s">
        <v>288</v>
      </c>
      <c r="K51" s="140"/>
      <c r="L51" s="155"/>
      <c r="M51" s="250"/>
      <c r="N51" s="139"/>
      <c r="O51" s="246"/>
      <c r="P51" s="139"/>
      <c r="Q51" s="141"/>
      <c r="R51" s="144"/>
    </row>
    <row r="52" spans="1:18" s="48" customFormat="1" ht="9" customHeight="1">
      <c r="A52" s="201"/>
      <c r="B52" s="237"/>
      <c r="C52" s="237"/>
      <c r="D52" s="237"/>
      <c r="E52" s="430" t="s">
        <v>264</v>
      </c>
      <c r="F52" s="138"/>
      <c r="G52" s="235"/>
      <c r="H52" s="138"/>
      <c r="I52" s="238"/>
      <c r="J52" s="139"/>
      <c r="K52" s="140"/>
      <c r="L52" s="206"/>
      <c r="M52" s="251"/>
      <c r="N52" s="139"/>
      <c r="O52" s="246"/>
      <c r="P52" s="139"/>
      <c r="Q52" s="141"/>
      <c r="R52" s="144"/>
    </row>
    <row r="53" spans="1:18" s="48" customFormat="1" ht="9" customHeight="1">
      <c r="A53" s="201"/>
      <c r="B53" s="146"/>
      <c r="C53" s="146"/>
      <c r="D53" s="146"/>
      <c r="E53" s="135"/>
      <c r="F53" s="135"/>
      <c r="G53" s="82"/>
      <c r="H53" s="135"/>
      <c r="I53" s="248"/>
      <c r="J53" s="139"/>
      <c r="K53" s="140"/>
      <c r="L53" s="139"/>
      <c r="M53" s="239"/>
      <c r="N53" s="442" t="s">
        <v>242</v>
      </c>
      <c r="O53" s="246"/>
      <c r="P53" s="139"/>
      <c r="Q53" s="141"/>
      <c r="R53" s="144"/>
    </row>
    <row r="54" spans="1:18" s="48" customFormat="1" ht="9" customHeight="1">
      <c r="A54" s="201"/>
      <c r="B54" s="146"/>
      <c r="C54" s="146"/>
      <c r="D54" s="146"/>
      <c r="E54" s="135"/>
      <c r="F54" s="135"/>
      <c r="G54" s="82"/>
      <c r="H54" s="135"/>
      <c r="I54" s="248"/>
      <c r="J54" s="139"/>
      <c r="K54" s="140"/>
      <c r="L54" s="147"/>
      <c r="M54" s="151" t="s">
        <v>224</v>
      </c>
      <c r="N54" s="443" t="s">
        <v>243</v>
      </c>
      <c r="O54" s="238"/>
      <c r="P54" s="139"/>
      <c r="Q54" s="141"/>
      <c r="R54" s="144"/>
    </row>
    <row r="55" spans="1:18" s="48" customFormat="1" ht="9" customHeight="1">
      <c r="A55" s="249">
        <v>13</v>
      </c>
      <c r="B55" s="136">
        <f>IF($D55="","",VLOOKUP($D55,'Подг пар'!$A$7:$V$39,20))</f>
      </c>
      <c r="C55" s="136"/>
      <c r="D55" s="137"/>
      <c r="E55" s="149" t="s">
        <v>265</v>
      </c>
      <c r="F55" s="149"/>
      <c r="G55" s="244"/>
      <c r="H55" s="149"/>
      <c r="I55" s="236"/>
      <c r="J55" s="139"/>
      <c r="K55" s="140"/>
      <c r="L55" s="139"/>
      <c r="M55" s="246"/>
      <c r="N55" s="139" t="s">
        <v>288</v>
      </c>
      <c r="O55" s="140"/>
      <c r="P55" s="139"/>
      <c r="Q55" s="141"/>
      <c r="R55" s="144"/>
    </row>
    <row r="56" spans="1:18" s="48" customFormat="1" ht="9" customHeight="1">
      <c r="A56" s="201"/>
      <c r="B56" s="237"/>
      <c r="C56" s="237"/>
      <c r="D56" s="237"/>
      <c r="E56" s="149" t="s">
        <v>266</v>
      </c>
      <c r="F56" s="149"/>
      <c r="G56" s="244"/>
      <c r="H56" s="149"/>
      <c r="I56" s="238"/>
      <c r="J56" s="134"/>
      <c r="K56" s="140"/>
      <c r="L56" s="139"/>
      <c r="M56" s="246"/>
      <c r="N56" s="139"/>
      <c r="O56" s="140"/>
      <c r="P56" s="139"/>
      <c r="Q56" s="141"/>
      <c r="R56" s="144"/>
    </row>
    <row r="57" spans="1:18" s="48" customFormat="1" ht="9" customHeight="1">
      <c r="A57" s="201"/>
      <c r="B57" s="146"/>
      <c r="C57" s="146"/>
      <c r="D57" s="150"/>
      <c r="E57" s="135"/>
      <c r="F57" s="135"/>
      <c r="G57" s="82"/>
      <c r="H57" s="135"/>
      <c r="I57" s="239"/>
      <c r="J57" s="240" t="s">
        <v>265</v>
      </c>
      <c r="K57" s="241"/>
      <c r="L57" s="139"/>
      <c r="M57" s="246"/>
      <c r="N57" s="139"/>
      <c r="O57" s="140"/>
      <c r="P57" s="139"/>
      <c r="Q57" s="141"/>
      <c r="R57" s="144"/>
    </row>
    <row r="58" spans="1:18" s="48" customFormat="1" ht="9" customHeight="1">
      <c r="A58" s="201"/>
      <c r="B58" s="146"/>
      <c r="C58" s="146"/>
      <c r="D58" s="150"/>
      <c r="E58" s="135"/>
      <c r="F58" s="135"/>
      <c r="G58" s="82"/>
      <c r="H58" s="147" t="s">
        <v>1</v>
      </c>
      <c r="I58" s="151"/>
      <c r="J58" s="242" t="s">
        <v>266</v>
      </c>
      <c r="K58" s="243"/>
      <c r="L58" s="139"/>
      <c r="M58" s="246"/>
      <c r="N58" s="139"/>
      <c r="O58" s="140"/>
      <c r="P58" s="139"/>
      <c r="Q58" s="141"/>
      <c r="R58" s="144"/>
    </row>
    <row r="59" spans="1:18" s="48" customFormat="1" ht="9" customHeight="1">
      <c r="A59" s="201">
        <v>14</v>
      </c>
      <c r="B59" s="136">
        <f>IF($D59="","",VLOOKUP($D59,'Подг пар'!$A$7:$V$39,20))</f>
      </c>
      <c r="C59" s="136"/>
      <c r="D59" s="137"/>
      <c r="E59" s="149" t="s">
        <v>267</v>
      </c>
      <c r="F59" s="149">
        <f>IF($D59="","",VLOOKUP($D59,'Подг пар'!$A$7:$V$39,3))</f>
      </c>
      <c r="G59" s="244"/>
      <c r="H59" s="149">
        <f>IF($D59="","",VLOOKUP($D59,'Подг пар'!$A$7:$V$39,4))</f>
      </c>
      <c r="I59" s="245"/>
      <c r="J59" s="139" t="s">
        <v>288</v>
      </c>
      <c r="K59" s="246"/>
      <c r="L59" s="155"/>
      <c r="M59" s="250"/>
      <c r="N59" s="139"/>
      <c r="O59" s="140"/>
      <c r="P59" s="139"/>
      <c r="Q59" s="141"/>
      <c r="R59" s="144"/>
    </row>
    <row r="60" spans="1:18" s="48" customFormat="1" ht="9" customHeight="1">
      <c r="A60" s="201"/>
      <c r="B60" s="237"/>
      <c r="C60" s="237"/>
      <c r="D60" s="237"/>
      <c r="E60" s="149" t="s">
        <v>268</v>
      </c>
      <c r="F60" s="149">
        <f>IF($D59="","",VLOOKUP($D59,'Подг пар'!$A$7:$V$39,8))</f>
      </c>
      <c r="G60" s="244"/>
      <c r="H60" s="149">
        <f>IF($D59="","",VLOOKUP($D59,'Подг пар'!$A$7:$V$39,9))</f>
      </c>
      <c r="I60" s="238"/>
      <c r="J60" s="139"/>
      <c r="K60" s="246"/>
      <c r="L60" s="206"/>
      <c r="M60" s="251"/>
      <c r="N60" s="139"/>
      <c r="O60" s="140"/>
      <c r="P60" s="139"/>
      <c r="Q60" s="141"/>
      <c r="R60" s="144"/>
    </row>
    <row r="61" spans="1:18" s="48" customFormat="1" ht="9" customHeight="1">
      <c r="A61" s="201"/>
      <c r="B61" s="146"/>
      <c r="C61" s="146"/>
      <c r="D61" s="150"/>
      <c r="E61" s="135"/>
      <c r="F61" s="135"/>
      <c r="G61" s="82"/>
      <c r="H61" s="135"/>
      <c r="I61" s="248"/>
      <c r="J61" s="139"/>
      <c r="K61" s="239"/>
      <c r="L61" s="442" t="s">
        <v>220</v>
      </c>
      <c r="M61" s="246"/>
      <c r="N61" s="139"/>
      <c r="O61" s="140"/>
      <c r="P61" s="139"/>
      <c r="Q61" s="141"/>
      <c r="R61" s="144"/>
    </row>
    <row r="62" spans="1:18" s="48" customFormat="1" ht="9" customHeight="1">
      <c r="A62" s="201"/>
      <c r="B62" s="146"/>
      <c r="C62" s="146"/>
      <c r="D62" s="150"/>
      <c r="E62" s="135"/>
      <c r="F62" s="135"/>
      <c r="G62" s="82"/>
      <c r="H62" s="135"/>
      <c r="I62" s="248"/>
      <c r="J62" s="147" t="s">
        <v>1</v>
      </c>
      <c r="K62" s="151"/>
      <c r="L62" s="443" t="s">
        <v>132</v>
      </c>
      <c r="M62" s="238"/>
      <c r="N62" s="139"/>
      <c r="O62" s="140"/>
      <c r="P62" s="139"/>
      <c r="Q62" s="141"/>
      <c r="R62" s="144"/>
    </row>
    <row r="63" spans="1:18" s="48" customFormat="1" ht="9" customHeight="1">
      <c r="A63" s="249">
        <v>15</v>
      </c>
      <c r="B63" s="136">
        <f>IF($D63="","",VLOOKUP($D63,'Подг пар'!$A$7:$V$39,20))</f>
      </c>
      <c r="C63" s="136"/>
      <c r="D63" s="137"/>
      <c r="E63" s="149"/>
      <c r="F63" s="149" t="s">
        <v>236</v>
      </c>
      <c r="G63" s="244"/>
      <c r="H63" s="149">
        <f>IF($D63="","",VLOOKUP($D63,'Подг пар'!$A$7:$V$39,4))</f>
      </c>
      <c r="I63" s="236"/>
      <c r="J63" s="139"/>
      <c r="K63" s="246"/>
      <c r="L63" s="139">
        <v>86</v>
      </c>
      <c r="M63" s="140"/>
      <c r="N63" s="268" t="s">
        <v>10</v>
      </c>
      <c r="O63" s="269"/>
      <c r="P63" s="268" t="s">
        <v>47</v>
      </c>
      <c r="Q63" s="269"/>
      <c r="R63" s="144"/>
    </row>
    <row r="64" spans="1:18" s="48" customFormat="1" ht="9" customHeight="1">
      <c r="A64" s="201"/>
      <c r="B64" s="237"/>
      <c r="C64" s="237"/>
      <c r="D64" s="237"/>
      <c r="E64" s="149"/>
      <c r="F64" s="149">
        <f>IF($D63="","",VLOOKUP($D63,'Подг пар'!$A$7:$V$39,8))</f>
      </c>
      <c r="G64" s="244"/>
      <c r="H64" s="149">
        <f>IF($D63="","",VLOOKUP($D63,'Подг пар'!$A$7:$V$39,9))</f>
      </c>
      <c r="I64" s="238"/>
      <c r="J64" s="134">
        <f>IF(I64="a",E63,IF(I64="b",E65,""))</f>
      </c>
      <c r="K64" s="246"/>
      <c r="L64" s="139"/>
      <c r="M64" s="140"/>
      <c r="N64" s="482" t="s">
        <v>242</v>
      </c>
      <c r="O64" s="271"/>
      <c r="P64" s="272"/>
      <c r="Q64" s="269"/>
      <c r="R64" s="144"/>
    </row>
    <row r="65" spans="1:18" s="48" customFormat="1" ht="9" customHeight="1">
      <c r="A65" s="201"/>
      <c r="B65" s="146"/>
      <c r="C65" s="146"/>
      <c r="D65" s="146"/>
      <c r="E65" s="153"/>
      <c r="F65" s="153"/>
      <c r="G65" s="256"/>
      <c r="H65" s="153"/>
      <c r="I65" s="239"/>
      <c r="J65" s="442" t="s">
        <v>220</v>
      </c>
      <c r="K65" s="250"/>
      <c r="L65" s="139"/>
      <c r="M65" s="140"/>
      <c r="N65" s="483" t="s">
        <v>243</v>
      </c>
      <c r="O65" s="274"/>
      <c r="P65" s="272"/>
      <c r="Q65" s="269"/>
      <c r="R65" s="144"/>
    </row>
    <row r="66" spans="1:18" s="48" customFormat="1" ht="9" customHeight="1">
      <c r="A66" s="201"/>
      <c r="B66" s="146"/>
      <c r="C66" s="146"/>
      <c r="D66" s="146"/>
      <c r="E66" s="139"/>
      <c r="F66" s="139"/>
      <c r="G66" s="82"/>
      <c r="H66" s="147" t="s">
        <v>1</v>
      </c>
      <c r="I66" s="151"/>
      <c r="J66" s="443" t="s">
        <v>132</v>
      </c>
      <c r="K66" s="238"/>
      <c r="L66" s="139"/>
      <c r="M66" s="140"/>
      <c r="N66" s="269"/>
      <c r="O66" s="275"/>
      <c r="P66" s="270" t="str">
        <f>UPPER(IF(OR(O67="a",O67="as"),N64,IF(OR(O67="b",O67="bs"),N68,)))</f>
        <v>ВАШУРКИН</v>
      </c>
      <c r="Q66" s="276"/>
      <c r="R66" s="144"/>
    </row>
    <row r="67" spans="1:18" s="48" customFormat="1" ht="9" customHeight="1">
      <c r="A67" s="255">
        <v>16</v>
      </c>
      <c r="B67" s="136">
        <f>IF($D67="","",VLOOKUP($D67,'Подг пар'!$A$7:$V$39,20))</f>
        <v>0</v>
      </c>
      <c r="C67" s="136"/>
      <c r="D67" s="137">
        <v>7</v>
      </c>
      <c r="E67" s="138" t="s">
        <v>220</v>
      </c>
      <c r="F67" s="138">
        <f>IF($D67="","",VLOOKUP($D67,'Подг пар'!$A$7:$V$39,3))</f>
        <v>0</v>
      </c>
      <c r="G67" s="235"/>
      <c r="H67" s="138">
        <f>IF($D67="","",VLOOKUP($D67,'Подг пар'!$A$7:$V$39,4))</f>
        <v>0</v>
      </c>
      <c r="I67" s="245"/>
      <c r="J67" s="139"/>
      <c r="K67" s="140"/>
      <c r="L67" s="155"/>
      <c r="M67" s="241"/>
      <c r="N67" s="195" t="s">
        <v>1</v>
      </c>
      <c r="O67" s="277" t="s">
        <v>287</v>
      </c>
      <c r="P67" s="273" t="str">
        <f>UPPER(IF(OR(O67="a",O67="as"),N65,IF(OR(O67="b",O67="bs"),N69,)))</f>
        <v>ЛЕВЧЕНКО</v>
      </c>
      <c r="Q67" s="278"/>
      <c r="R67" s="144"/>
    </row>
    <row r="68" spans="1:18" s="48" customFormat="1" ht="9" customHeight="1">
      <c r="A68" s="201"/>
      <c r="B68" s="237"/>
      <c r="C68" s="237"/>
      <c r="D68" s="237"/>
      <c r="E68" s="138" t="s">
        <v>132</v>
      </c>
      <c r="F68" s="138">
        <f>IF($D67="","",VLOOKUP($D67,'Подг пар'!$A$7:$V$39,8))</f>
        <v>0</v>
      </c>
      <c r="G68" s="235"/>
      <c r="H68" s="138">
        <f>IF($D67="","",VLOOKUP($D67,'Подг пар'!$A$7:$V$39,9))</f>
        <v>0</v>
      </c>
      <c r="I68" s="238"/>
      <c r="J68" s="139"/>
      <c r="K68" s="140"/>
      <c r="L68" s="206"/>
      <c r="M68" s="247"/>
      <c r="N68" s="392" t="str">
        <f>UPPER(IF(OR(O113="a",O113="as"),N96,IF(OR(O113="b",O113="bs"),N128,)))</f>
        <v>ВАШУРКИН</v>
      </c>
      <c r="O68" s="279"/>
      <c r="P68" s="272">
        <v>84</v>
      </c>
      <c r="Q68" s="269"/>
      <c r="R68" s="144"/>
    </row>
    <row r="69" spans="1:18" s="48" customFormat="1" ht="9" customHeight="1">
      <c r="A69" s="257"/>
      <c r="B69" s="258"/>
      <c r="C69" s="258"/>
      <c r="D69" s="259"/>
      <c r="E69" s="154"/>
      <c r="F69" s="154"/>
      <c r="G69" s="133"/>
      <c r="H69" s="154"/>
      <c r="I69" s="260"/>
      <c r="J69" s="142"/>
      <c r="K69" s="143"/>
      <c r="L69" s="142"/>
      <c r="M69" s="143"/>
      <c r="N69" s="273" t="str">
        <f>UPPER(IF(OR(O113="a",O113="as"),N97,IF(OR(O113="b",O113="bs"),N129,)))</f>
        <v>ЛЕВЧЕНКО</v>
      </c>
      <c r="O69" s="280"/>
      <c r="P69" s="272"/>
      <c r="Q69" s="269"/>
      <c r="R69" s="144"/>
    </row>
    <row r="70" spans="1:18" s="2" customFormat="1" ht="6" customHeight="1">
      <c r="A70" s="257"/>
      <c r="B70" s="258"/>
      <c r="C70" s="258"/>
      <c r="D70" s="259"/>
      <c r="E70" s="154"/>
      <c r="F70" s="154"/>
      <c r="G70" s="261"/>
      <c r="H70" s="154"/>
      <c r="I70" s="260"/>
      <c r="J70" s="142"/>
      <c r="K70" s="143"/>
      <c r="L70" s="156"/>
      <c r="M70" s="157"/>
      <c r="N70" s="281"/>
      <c r="O70" s="282"/>
      <c r="P70" s="281"/>
      <c r="Q70" s="282"/>
      <c r="R70" s="158"/>
    </row>
    <row r="71" spans="1:17" s="18" customFormat="1" ht="10.5" customHeight="1">
      <c r="A71" s="159"/>
      <c r="B71" s="160"/>
      <c r="C71" s="161"/>
      <c r="D71" s="162"/>
      <c r="E71" s="163"/>
      <c r="F71" s="162"/>
      <c r="G71" s="163"/>
      <c r="H71" s="283"/>
      <c r="I71" s="163" t="s">
        <v>12</v>
      </c>
      <c r="J71" s="163" t="s">
        <v>13</v>
      </c>
      <c r="K71" s="164"/>
      <c r="L71" s="163" t="s">
        <v>14</v>
      </c>
      <c r="M71" s="165"/>
      <c r="N71" s="166" t="s">
        <v>15</v>
      </c>
      <c r="O71" s="166"/>
      <c r="P71" s="167"/>
      <c r="Q71" s="168"/>
    </row>
    <row r="72" spans="1:17" s="18" customFormat="1" ht="9" customHeight="1">
      <c r="A72" s="170"/>
      <c r="B72" s="169"/>
      <c r="C72" s="171"/>
      <c r="D72" s="172"/>
      <c r="E72" s="72"/>
      <c r="F72" s="284"/>
      <c r="G72" s="72"/>
      <c r="H72" s="262"/>
      <c r="I72" s="263" t="s">
        <v>17</v>
      </c>
      <c r="J72" s="169"/>
      <c r="K72" s="174"/>
      <c r="L72" s="169"/>
      <c r="M72" s="175"/>
      <c r="N72" s="177" t="s">
        <v>49</v>
      </c>
      <c r="O72" s="178"/>
      <c r="P72" s="178"/>
      <c r="Q72" s="179"/>
    </row>
    <row r="73" spans="1:17" s="18" customFormat="1" ht="9" customHeight="1">
      <c r="A73" s="170"/>
      <c r="B73" s="169"/>
      <c r="C73" s="171"/>
      <c r="D73" s="172"/>
      <c r="E73" s="72"/>
      <c r="F73" s="284"/>
      <c r="G73" s="72"/>
      <c r="H73" s="262"/>
      <c r="I73" s="263"/>
      <c r="J73" s="169"/>
      <c r="K73" s="174"/>
      <c r="L73" s="169"/>
      <c r="M73" s="175"/>
      <c r="N73" s="181"/>
      <c r="O73" s="180"/>
      <c r="P73" s="181"/>
      <c r="Q73" s="182"/>
    </row>
    <row r="74" spans="1:17" s="18" customFormat="1" ht="9" customHeight="1">
      <c r="A74" s="183"/>
      <c r="B74" s="181"/>
      <c r="C74" s="184"/>
      <c r="D74" s="172"/>
      <c r="E74" s="72"/>
      <c r="F74" s="284"/>
      <c r="G74" s="72"/>
      <c r="H74" s="262"/>
      <c r="I74" s="263" t="s">
        <v>19</v>
      </c>
      <c r="J74" s="169"/>
      <c r="K74" s="174"/>
      <c r="L74" s="169"/>
      <c r="M74" s="175"/>
      <c r="N74" s="177" t="s">
        <v>22</v>
      </c>
      <c r="O74" s="178"/>
      <c r="P74" s="178"/>
      <c r="Q74" s="179"/>
    </row>
    <row r="75" spans="1:17" s="18" customFormat="1" ht="9" customHeight="1">
      <c r="A75" s="185"/>
      <c r="B75" s="128"/>
      <c r="C75" s="186"/>
      <c r="D75" s="172"/>
      <c r="E75" s="72"/>
      <c r="F75" s="284"/>
      <c r="G75" s="72"/>
      <c r="H75" s="262"/>
      <c r="I75" s="263"/>
      <c r="J75" s="169"/>
      <c r="K75" s="174"/>
      <c r="L75" s="169"/>
      <c r="M75" s="175"/>
      <c r="N75" s="169"/>
      <c r="O75" s="174"/>
      <c r="P75" s="169"/>
      <c r="Q75" s="175"/>
    </row>
    <row r="76" spans="1:17" s="18" customFormat="1" ht="9" customHeight="1">
      <c r="A76" s="187"/>
      <c r="B76" s="188"/>
      <c r="C76" s="189"/>
      <c r="D76" s="172"/>
      <c r="E76" s="72"/>
      <c r="F76" s="284"/>
      <c r="G76" s="72"/>
      <c r="H76" s="262"/>
      <c r="I76" s="263" t="s">
        <v>21</v>
      </c>
      <c r="J76" s="169"/>
      <c r="K76" s="174"/>
      <c r="L76" s="169"/>
      <c r="M76" s="175"/>
      <c r="N76" s="181"/>
      <c r="O76" s="180"/>
      <c r="P76" s="181"/>
      <c r="Q76" s="182"/>
    </row>
    <row r="77" spans="1:17" s="18" customFormat="1" ht="9" customHeight="1">
      <c r="A77" s="170"/>
      <c r="B77" s="169"/>
      <c r="C77" s="171"/>
      <c r="D77" s="172"/>
      <c r="E77" s="72"/>
      <c r="F77" s="284"/>
      <c r="G77" s="72"/>
      <c r="H77" s="262"/>
      <c r="I77" s="263"/>
      <c r="J77" s="169"/>
      <c r="K77" s="174"/>
      <c r="L77" s="169"/>
      <c r="M77" s="175"/>
      <c r="N77" s="177" t="s">
        <v>2</v>
      </c>
      <c r="O77" s="178"/>
      <c r="P77" s="178"/>
      <c r="Q77" s="179"/>
    </row>
    <row r="78" spans="1:17" s="18" customFormat="1" ht="9" customHeight="1">
      <c r="A78" s="170"/>
      <c r="B78" s="169"/>
      <c r="C78" s="190"/>
      <c r="D78" s="172"/>
      <c r="E78" s="72"/>
      <c r="F78" s="284"/>
      <c r="G78" s="72"/>
      <c r="H78" s="262"/>
      <c r="I78" s="263" t="s">
        <v>23</v>
      </c>
      <c r="J78" s="169"/>
      <c r="K78" s="174"/>
      <c r="L78" s="169"/>
      <c r="M78" s="175"/>
      <c r="N78" s="169"/>
      <c r="O78" s="174"/>
      <c r="P78" s="169"/>
      <c r="Q78" s="175"/>
    </row>
    <row r="79" spans="1:17" s="18" customFormat="1" ht="9" customHeight="1">
      <c r="A79" s="183"/>
      <c r="B79" s="181"/>
      <c r="C79" s="191"/>
      <c r="D79" s="192"/>
      <c r="E79" s="193"/>
      <c r="F79" s="285"/>
      <c r="G79" s="193"/>
      <c r="H79" s="265"/>
      <c r="I79" s="266"/>
      <c r="J79" s="181"/>
      <c r="K79" s="180"/>
      <c r="L79" s="181"/>
      <c r="M79" s="182"/>
      <c r="N79" s="181" t="str">
        <f>Q4</f>
        <v>Евгений Зукин</v>
      </c>
      <c r="O79" s="180"/>
      <c r="P79" s="181"/>
      <c r="Q79" s="286">
        <f>'Подг пар'!$V$5</f>
        <v>16</v>
      </c>
    </row>
    <row r="80" spans="1:17" s="19" customFormat="1" ht="9">
      <c r="A80" s="230"/>
      <c r="B80" s="62" t="s">
        <v>4</v>
      </c>
      <c r="C80" s="62" t="str">
        <f>IF(OR(F78="Week 3",F78="Masters"),"CP","Rank")</f>
        <v>Rank</v>
      </c>
      <c r="D80" s="62" t="s">
        <v>5</v>
      </c>
      <c r="E80" s="63" t="s">
        <v>6</v>
      </c>
      <c r="F80" s="63" t="s">
        <v>0</v>
      </c>
      <c r="G80" s="63"/>
      <c r="H80" s="63" t="s">
        <v>7</v>
      </c>
      <c r="I80" s="63"/>
      <c r="J80" s="62" t="s">
        <v>8</v>
      </c>
      <c r="K80" s="231"/>
      <c r="L80" s="62" t="s">
        <v>31</v>
      </c>
      <c r="M80" s="231"/>
      <c r="N80" s="62" t="s">
        <v>9</v>
      </c>
      <c r="O80" s="231"/>
      <c r="P80" s="62" t="s">
        <v>50</v>
      </c>
      <c r="Q80" s="232"/>
    </row>
    <row r="81" spans="1:17" s="19" customFormat="1" ht="3.75" customHeight="1" thickBot="1">
      <c r="A81" s="233"/>
      <c r="B81" s="81"/>
      <c r="C81" s="81"/>
      <c r="D81" s="81"/>
      <c r="E81" s="22"/>
      <c r="F81" s="22"/>
      <c r="G81" s="82"/>
      <c r="H81" s="22"/>
      <c r="I81" s="107"/>
      <c r="J81" s="81"/>
      <c r="K81" s="107"/>
      <c r="L81" s="81"/>
      <c r="M81" s="107"/>
      <c r="N81" s="81"/>
      <c r="O81" s="107"/>
      <c r="P81" s="81"/>
      <c r="Q81" s="122"/>
    </row>
    <row r="82" spans="1:20" s="48" customFormat="1" ht="10.5" customHeight="1">
      <c r="A82" s="234">
        <v>17</v>
      </c>
      <c r="B82" s="136">
        <f>IF($D82="","",VLOOKUP($D82,'Подг пар'!$A$7:$V$39,20))</f>
        <v>0</v>
      </c>
      <c r="C82" s="136"/>
      <c r="D82" s="137">
        <v>6</v>
      </c>
      <c r="E82" s="138" t="s">
        <v>248</v>
      </c>
      <c r="F82" s="138">
        <f>IF($D82="","",VLOOKUP($D82,'Подг пар'!$A$7:$V$39,3))</f>
        <v>0</v>
      </c>
      <c r="G82" s="235"/>
      <c r="H82" s="138">
        <f>IF($D82="","",VLOOKUP($D82,'Подг пар'!$A$7:$V$39,4))</f>
        <v>0</v>
      </c>
      <c r="I82" s="236"/>
      <c r="J82" s="139"/>
      <c r="K82" s="140"/>
      <c r="L82" s="139"/>
      <c r="M82" s="140"/>
      <c r="N82" s="139"/>
      <c r="O82" s="140"/>
      <c r="P82" s="139"/>
      <c r="Q82" s="198" t="s">
        <v>42</v>
      </c>
      <c r="R82" s="144"/>
      <c r="T82" s="145" t="e">
        <f>#REF!</f>
        <v>#REF!</v>
      </c>
    </row>
    <row r="83" spans="1:20" s="48" customFormat="1" ht="9" customHeight="1">
      <c r="A83" s="201"/>
      <c r="B83" s="237"/>
      <c r="C83" s="237"/>
      <c r="D83" s="237"/>
      <c r="E83" s="138" t="s">
        <v>249</v>
      </c>
      <c r="F83" s="138">
        <f>IF($D82="","",VLOOKUP($D82,'Подг пар'!$A$7:$V$39,8))</f>
        <v>0</v>
      </c>
      <c r="G83" s="235"/>
      <c r="H83" s="138">
        <f>IF($D82="","",VLOOKUP($D82,'Подг пар'!$A$7:$V$39,9))</f>
        <v>0</v>
      </c>
      <c r="I83" s="238"/>
      <c r="J83" s="134">
        <f>IF(I83="a",E82,IF(I83="b",E84,""))</f>
      </c>
      <c r="K83" s="140"/>
      <c r="L83" s="139"/>
      <c r="M83" s="140"/>
      <c r="N83" s="139"/>
      <c r="O83" s="140"/>
      <c r="P83" s="139"/>
      <c r="Q83" s="141"/>
      <c r="R83" s="144"/>
      <c r="T83" s="148" t="e">
        <f>#REF!</f>
        <v>#REF!</v>
      </c>
    </row>
    <row r="84" spans="1:20" s="48" customFormat="1" ht="9" customHeight="1">
      <c r="A84" s="201"/>
      <c r="B84" s="146"/>
      <c r="C84" s="146"/>
      <c r="D84" s="146"/>
      <c r="E84" s="135"/>
      <c r="F84" s="135"/>
      <c r="G84" s="82"/>
      <c r="H84" s="135"/>
      <c r="I84" s="239"/>
      <c r="J84" s="442" t="s">
        <v>248</v>
      </c>
      <c r="K84" s="241"/>
      <c r="L84" s="139"/>
      <c r="M84" s="140"/>
      <c r="N84" s="139"/>
      <c r="O84" s="140"/>
      <c r="P84" s="139"/>
      <c r="Q84" s="141"/>
      <c r="R84" s="144"/>
      <c r="T84" s="148" t="e">
        <f>#REF!</f>
        <v>#REF!</v>
      </c>
    </row>
    <row r="85" spans="1:20" s="48" customFormat="1" ht="9" customHeight="1">
      <c r="A85" s="201"/>
      <c r="B85" s="146"/>
      <c r="C85" s="146"/>
      <c r="D85" s="146"/>
      <c r="E85" s="135"/>
      <c r="F85" s="135"/>
      <c r="G85" s="82"/>
      <c r="H85" s="147" t="s">
        <v>1</v>
      </c>
      <c r="I85" s="151"/>
      <c r="J85" s="443" t="s">
        <v>249</v>
      </c>
      <c r="K85" s="243"/>
      <c r="L85" s="139"/>
      <c r="M85" s="140"/>
      <c r="N85" s="139"/>
      <c r="O85" s="140"/>
      <c r="P85" s="139"/>
      <c r="Q85" s="141"/>
      <c r="R85" s="144"/>
      <c r="T85" s="148" t="e">
        <f>#REF!</f>
        <v>#REF!</v>
      </c>
    </row>
    <row r="86" spans="1:20" s="48" customFormat="1" ht="9" customHeight="1">
      <c r="A86" s="201">
        <v>18</v>
      </c>
      <c r="B86" s="136">
        <f>IF($D86="","",VLOOKUP($D86,'Подг пар'!$A$7:$V$39,20))</f>
      </c>
      <c r="C86" s="136"/>
      <c r="D86" s="137"/>
      <c r="E86" s="149"/>
      <c r="F86" s="149" t="s">
        <v>236</v>
      </c>
      <c r="G86" s="244"/>
      <c r="H86" s="149">
        <f>IF($D86="","",VLOOKUP($D86,'Подг пар'!$A$7:$V$39,4))</f>
      </c>
      <c r="I86" s="245"/>
      <c r="J86" s="139"/>
      <c r="K86" s="246"/>
      <c r="L86" s="155"/>
      <c r="M86" s="241"/>
      <c r="N86" s="139"/>
      <c r="O86" s="140"/>
      <c r="P86" s="139"/>
      <c r="Q86" s="141"/>
      <c r="R86" s="144"/>
      <c r="T86" s="148" t="e">
        <f>#REF!</f>
        <v>#REF!</v>
      </c>
    </row>
    <row r="87" spans="1:20" s="48" customFormat="1" ht="9" customHeight="1">
      <c r="A87" s="201"/>
      <c r="B87" s="237"/>
      <c r="C87" s="237"/>
      <c r="D87" s="237"/>
      <c r="E87" s="149"/>
      <c r="F87" s="149">
        <f>IF($D86="","",VLOOKUP($D86,'Подг пар'!$A$7:$V$39,8))</f>
      </c>
      <c r="G87" s="244"/>
      <c r="H87" s="149">
        <f>IF($D86="","",VLOOKUP($D86,'Подг пар'!$A$7:$V$39,9))</f>
      </c>
      <c r="I87" s="238"/>
      <c r="J87" s="139"/>
      <c r="K87" s="246"/>
      <c r="L87" s="206"/>
      <c r="M87" s="247"/>
      <c r="N87" s="139"/>
      <c r="O87" s="140"/>
      <c r="P87" s="139"/>
      <c r="Q87" s="141"/>
      <c r="R87" s="144"/>
      <c r="T87" s="148" t="e">
        <f>#REF!</f>
        <v>#REF!</v>
      </c>
    </row>
    <row r="88" spans="1:20" s="48" customFormat="1" ht="9" customHeight="1">
      <c r="A88" s="201"/>
      <c r="B88" s="146"/>
      <c r="C88" s="146"/>
      <c r="D88" s="150"/>
      <c r="E88" s="135"/>
      <c r="F88" s="135"/>
      <c r="G88" s="82"/>
      <c r="H88" s="135"/>
      <c r="I88" s="248"/>
      <c r="J88" s="139"/>
      <c r="K88" s="239"/>
      <c r="L88" s="240" t="s">
        <v>269</v>
      </c>
      <c r="M88" s="140"/>
      <c r="N88" s="139"/>
      <c r="O88" s="140"/>
      <c r="P88" s="139"/>
      <c r="Q88" s="141"/>
      <c r="R88" s="144"/>
      <c r="T88" s="148" t="e">
        <f>#REF!</f>
        <v>#REF!</v>
      </c>
    </row>
    <row r="89" spans="1:20" s="48" customFormat="1" ht="9" customHeight="1">
      <c r="A89" s="201"/>
      <c r="B89" s="146"/>
      <c r="C89" s="146"/>
      <c r="D89" s="150"/>
      <c r="E89" s="135"/>
      <c r="F89" s="135"/>
      <c r="G89" s="82"/>
      <c r="H89" s="135"/>
      <c r="I89" s="248"/>
      <c r="J89" s="147" t="s">
        <v>1</v>
      </c>
      <c r="K89" s="151"/>
      <c r="L89" s="242" t="s">
        <v>270</v>
      </c>
      <c r="M89" s="243"/>
      <c r="N89" s="139"/>
      <c r="O89" s="140"/>
      <c r="P89" s="139"/>
      <c r="Q89" s="141"/>
      <c r="R89" s="144"/>
      <c r="T89" s="148" t="e">
        <f>#REF!</f>
        <v>#REF!</v>
      </c>
    </row>
    <row r="90" spans="1:20" s="48" customFormat="1" ht="9" customHeight="1">
      <c r="A90" s="249">
        <v>19</v>
      </c>
      <c r="B90" s="136">
        <f>IF($D90="","",VLOOKUP($D90,'Подг пар'!$A$7:$V$39,20))</f>
      </c>
      <c r="C90" s="136"/>
      <c r="D90" s="137"/>
      <c r="E90" s="149" t="s">
        <v>269</v>
      </c>
      <c r="F90" s="149">
        <f>IF($D90="","",VLOOKUP($D90,'Подг пар'!$A$7:$V$39,3))</f>
      </c>
      <c r="G90" s="244"/>
      <c r="H90" s="149">
        <f>IF($D90="","",VLOOKUP($D90,'Подг пар'!$A$7:$V$39,4))</f>
      </c>
      <c r="I90" s="236"/>
      <c r="J90" s="139"/>
      <c r="K90" s="246"/>
      <c r="L90" s="139">
        <v>81</v>
      </c>
      <c r="M90" s="246"/>
      <c r="N90" s="155"/>
      <c r="O90" s="140"/>
      <c r="P90" s="139"/>
      <c r="Q90" s="141"/>
      <c r="R90" s="144"/>
      <c r="T90" s="148" t="e">
        <f>#REF!</f>
        <v>#REF!</v>
      </c>
    </row>
    <row r="91" spans="1:20" s="48" customFormat="1" ht="9" customHeight="1" thickBot="1">
      <c r="A91" s="201"/>
      <c r="B91" s="237"/>
      <c r="C91" s="237"/>
      <c r="D91" s="237"/>
      <c r="E91" s="149" t="s">
        <v>270</v>
      </c>
      <c r="F91" s="149">
        <f>IF($D90="","",VLOOKUP($D90,'Подг пар'!$A$7:$V$39,8))</f>
      </c>
      <c r="G91" s="244"/>
      <c r="H91" s="149">
        <f>IF($D90="","",VLOOKUP($D90,'Подг пар'!$A$7:$V$39,9))</f>
      </c>
      <c r="I91" s="238"/>
      <c r="J91" s="134">
        <f>IF(I91="a",E90,IF(I91="b",E92,""))</f>
      </c>
      <c r="K91" s="246"/>
      <c r="L91" s="139"/>
      <c r="M91" s="246"/>
      <c r="N91" s="139"/>
      <c r="O91" s="140"/>
      <c r="P91" s="139"/>
      <c r="Q91" s="141"/>
      <c r="R91" s="144"/>
      <c r="T91" s="152" t="e">
        <f>#REF!</f>
        <v>#REF!</v>
      </c>
    </row>
    <row r="92" spans="1:18" s="48" customFormat="1" ht="9" customHeight="1">
      <c r="A92" s="201"/>
      <c r="B92" s="146"/>
      <c r="C92" s="146"/>
      <c r="D92" s="150"/>
      <c r="E92" s="135"/>
      <c r="F92" s="135"/>
      <c r="G92" s="82"/>
      <c r="H92" s="135"/>
      <c r="I92" s="239"/>
      <c r="J92" s="240" t="s">
        <v>269</v>
      </c>
      <c r="K92" s="250"/>
      <c r="L92" s="139"/>
      <c r="M92" s="246"/>
      <c r="N92" s="139"/>
      <c r="O92" s="140"/>
      <c r="P92" s="139"/>
      <c r="Q92" s="141"/>
      <c r="R92" s="144"/>
    </row>
    <row r="93" spans="1:18" s="48" customFormat="1" ht="9" customHeight="1">
      <c r="A93" s="201"/>
      <c r="B93" s="146"/>
      <c r="C93" s="146"/>
      <c r="D93" s="150"/>
      <c r="E93" s="135"/>
      <c r="F93" s="135"/>
      <c r="G93" s="82"/>
      <c r="H93" s="147" t="s">
        <v>1</v>
      </c>
      <c r="I93" s="151"/>
      <c r="J93" s="242" t="s">
        <v>270</v>
      </c>
      <c r="K93" s="238"/>
      <c r="L93" s="139"/>
      <c r="M93" s="246"/>
      <c r="N93" s="139"/>
      <c r="O93" s="140"/>
      <c r="P93" s="139"/>
      <c r="Q93" s="141"/>
      <c r="R93" s="144"/>
    </row>
    <row r="94" spans="1:18" s="48" customFormat="1" ht="9" customHeight="1">
      <c r="A94" s="201">
        <v>20</v>
      </c>
      <c r="B94" s="136">
        <f>IF($D94="","",VLOOKUP($D94,'Подг пар'!$A$7:$V$39,20))</f>
      </c>
      <c r="C94" s="136"/>
      <c r="D94" s="137"/>
      <c r="E94" s="149" t="s">
        <v>271</v>
      </c>
      <c r="F94" s="149">
        <f>IF($D94="","",VLOOKUP($D94,'Подг пар'!$A$7:$V$39,3))</f>
      </c>
      <c r="G94" s="244"/>
      <c r="H94" s="149">
        <f>IF($D94="","",VLOOKUP($D94,'Подг пар'!$A$7:$V$39,4))</f>
      </c>
      <c r="I94" s="245"/>
      <c r="J94" s="139" t="s">
        <v>288</v>
      </c>
      <c r="K94" s="140"/>
      <c r="L94" s="155"/>
      <c r="M94" s="250"/>
      <c r="N94" s="139"/>
      <c r="O94" s="140"/>
      <c r="P94" s="139"/>
      <c r="Q94" s="141"/>
      <c r="R94" s="144"/>
    </row>
    <row r="95" spans="1:18" s="48" customFormat="1" ht="9" customHeight="1">
      <c r="A95" s="201"/>
      <c r="B95" s="237"/>
      <c r="C95" s="237"/>
      <c r="D95" s="237"/>
      <c r="E95" s="149" t="s">
        <v>272</v>
      </c>
      <c r="F95" s="149">
        <f>IF($D94="","",VLOOKUP($D94,'Подг пар'!$A$7:$V$39,8))</f>
      </c>
      <c r="G95" s="244"/>
      <c r="H95" s="149">
        <f>IF($D94="","",VLOOKUP($D94,'Подг пар'!$A$7:$V$39,9))</f>
      </c>
      <c r="I95" s="238"/>
      <c r="J95" s="139"/>
      <c r="K95" s="140"/>
      <c r="L95" s="206"/>
      <c r="M95" s="251"/>
      <c r="N95" s="139"/>
      <c r="O95" s="140"/>
      <c r="P95" s="139"/>
      <c r="Q95" s="141"/>
      <c r="R95" s="144"/>
    </row>
    <row r="96" spans="1:18" s="48" customFormat="1" ht="9" customHeight="1">
      <c r="A96" s="201"/>
      <c r="B96" s="146"/>
      <c r="C96" s="146"/>
      <c r="D96" s="146"/>
      <c r="E96" s="135"/>
      <c r="F96" s="135"/>
      <c r="G96" s="82"/>
      <c r="H96" s="135"/>
      <c r="I96" s="248"/>
      <c r="J96" s="139"/>
      <c r="K96" s="140"/>
      <c r="L96" s="139"/>
      <c r="M96" s="239"/>
      <c r="N96" s="240" t="str">
        <f>UPPER(IF(OR(M97="a",M97="as"),L88,IF(OR(M97="b",M97="bs"),L104,)))</f>
        <v>ВАШУРКИН</v>
      </c>
      <c r="O96" s="140"/>
      <c r="P96" s="139"/>
      <c r="Q96" s="141"/>
      <c r="R96" s="144"/>
    </row>
    <row r="97" spans="1:18" s="48" customFormat="1" ht="9" customHeight="1">
      <c r="A97" s="201"/>
      <c r="B97" s="146"/>
      <c r="C97" s="146"/>
      <c r="D97" s="146"/>
      <c r="E97" s="441"/>
      <c r="F97" s="135"/>
      <c r="G97" s="82"/>
      <c r="H97" s="135"/>
      <c r="I97" s="248"/>
      <c r="J97" s="139"/>
      <c r="K97" s="140"/>
      <c r="L97" s="147" t="s">
        <v>1</v>
      </c>
      <c r="M97" s="151" t="s">
        <v>60</v>
      </c>
      <c r="N97" s="242" t="str">
        <f>UPPER(IF(OR(M97="a",M97="as"),L89,IF(OR(M97="b",M97="bs"),L105,)))</f>
        <v>ЛЕВЧЕНКО</v>
      </c>
      <c r="O97" s="243"/>
      <c r="P97" s="139"/>
      <c r="Q97" s="141"/>
      <c r="R97" s="144"/>
    </row>
    <row r="98" spans="1:18" s="48" customFormat="1" ht="9" customHeight="1">
      <c r="A98" s="201">
        <v>21</v>
      </c>
      <c r="B98" s="136">
        <f>IF($D98="","",VLOOKUP($D98,'Подг пар'!$A$7:$V$39,20))</f>
      </c>
      <c r="C98" s="136"/>
      <c r="D98" s="137"/>
      <c r="E98" s="430" t="s">
        <v>273</v>
      </c>
      <c r="F98" s="138">
        <f>IF($D98="","",VLOOKUP($D98,'Подг пар'!$A$7:$V$39,3))</f>
      </c>
      <c r="G98" s="235"/>
      <c r="H98" s="138">
        <f>IF($D98="","",VLOOKUP($D98,'Подг пар'!$A$7:$V$39,4))</f>
      </c>
      <c r="I98" s="236"/>
      <c r="J98" s="139"/>
      <c r="K98" s="140"/>
      <c r="L98" s="139"/>
      <c r="M98" s="246"/>
      <c r="N98" s="139">
        <v>62</v>
      </c>
      <c r="O98" s="246"/>
      <c r="P98" s="139"/>
      <c r="Q98" s="141"/>
      <c r="R98" s="144"/>
    </row>
    <row r="99" spans="1:18" s="48" customFormat="1" ht="9" customHeight="1">
      <c r="A99" s="201"/>
      <c r="B99" s="237"/>
      <c r="C99" s="237"/>
      <c r="D99" s="237"/>
      <c r="E99" s="430" t="s">
        <v>274</v>
      </c>
      <c r="F99" s="138">
        <f>IF($D98="","",VLOOKUP($D98,'Подг пар'!$A$7:$V$39,8))</f>
      </c>
      <c r="G99" s="235"/>
      <c r="H99" s="138">
        <f>IF($D98="","",VLOOKUP($D98,'Подг пар'!$A$7:$V$39,9))</f>
      </c>
      <c r="I99" s="238"/>
      <c r="J99" s="134">
        <f>IF(I99="a",E98,IF(I99="b",E100,""))</f>
      </c>
      <c r="K99" s="140"/>
      <c r="L99" s="139"/>
      <c r="M99" s="246"/>
      <c r="N99" s="139"/>
      <c r="O99" s="246"/>
      <c r="P99" s="139"/>
      <c r="Q99" s="141"/>
      <c r="R99" s="144"/>
    </row>
    <row r="100" spans="1:18" s="48" customFormat="1" ht="9" customHeight="1">
      <c r="A100" s="201"/>
      <c r="B100" s="146"/>
      <c r="C100" s="146"/>
      <c r="D100" s="146"/>
      <c r="E100" s="135"/>
      <c r="F100" s="135"/>
      <c r="G100" s="82"/>
      <c r="H100" s="135"/>
      <c r="I100" s="239"/>
      <c r="J100" s="240" t="str">
        <f>UPPER(IF(OR(I101="a",I101="as"),E98,IF(OR(I101="b",I101="bs"),E102,)))</f>
        <v>ЮРЧЕНКО</v>
      </c>
      <c r="K100" s="241"/>
      <c r="L100" s="139"/>
      <c r="M100" s="246"/>
      <c r="N100" s="139"/>
      <c r="O100" s="246"/>
      <c r="P100" s="139"/>
      <c r="Q100" s="141"/>
      <c r="R100" s="144"/>
    </row>
    <row r="101" spans="1:18" s="48" customFormat="1" ht="9" customHeight="1">
      <c r="A101" s="201"/>
      <c r="B101" s="146"/>
      <c r="C101" s="146"/>
      <c r="D101" s="146"/>
      <c r="E101" s="135"/>
      <c r="F101" s="135"/>
      <c r="G101" s="82"/>
      <c r="H101" s="147" t="s">
        <v>1</v>
      </c>
      <c r="I101" s="151" t="s">
        <v>60</v>
      </c>
      <c r="J101" s="242" t="str">
        <f>UPPER(IF(OR(I101="a",I101="as"),E99,IF(OR(I101="b",I101="bs"),E103,)))</f>
        <v>САВКИВ</v>
      </c>
      <c r="K101" s="243"/>
      <c r="L101" s="139"/>
      <c r="M101" s="246"/>
      <c r="N101" s="139"/>
      <c r="O101" s="246"/>
      <c r="P101" s="139"/>
      <c r="Q101" s="141"/>
      <c r="R101" s="144"/>
    </row>
    <row r="102" spans="1:18" s="48" customFormat="1" ht="9" customHeight="1">
      <c r="A102" s="201">
        <v>22</v>
      </c>
      <c r="B102" s="136">
        <f>IF($D102="","",VLOOKUP($D102,'Подг пар'!$A$7:$V$39,20))</f>
      </c>
      <c r="C102" s="136"/>
      <c r="D102" s="137"/>
      <c r="E102" s="149" t="s">
        <v>275</v>
      </c>
      <c r="F102" s="149">
        <f>IF($D102="","",VLOOKUP($D102,'Подг пар'!$A$7:$V$39,3))</f>
      </c>
      <c r="G102" s="244"/>
      <c r="H102" s="149">
        <f>IF($D102="","",VLOOKUP($D102,'Подг пар'!$A$7:$V$39,4))</f>
      </c>
      <c r="I102" s="245"/>
      <c r="J102" s="139">
        <v>85</v>
      </c>
      <c r="K102" s="246"/>
      <c r="L102" s="155"/>
      <c r="M102" s="250"/>
      <c r="N102" s="139"/>
      <c r="O102" s="246"/>
      <c r="P102" s="139"/>
      <c r="Q102" s="141"/>
      <c r="R102" s="144"/>
    </row>
    <row r="103" spans="1:18" s="48" customFormat="1" ht="9" customHeight="1">
      <c r="A103" s="201"/>
      <c r="B103" s="237"/>
      <c r="C103" s="237"/>
      <c r="D103" s="237"/>
      <c r="E103" s="149" t="s">
        <v>276</v>
      </c>
      <c r="F103" s="149">
        <f>IF($D102="","",VLOOKUP($D102,'Подг пар'!$A$7:$V$39,8))</f>
      </c>
      <c r="G103" s="244"/>
      <c r="H103" s="149">
        <f>IF($D102="","",VLOOKUP($D102,'Подг пар'!$A$7:$V$39,9))</f>
      </c>
      <c r="I103" s="238"/>
      <c r="J103" s="139"/>
      <c r="K103" s="246"/>
      <c r="L103" s="206"/>
      <c r="M103" s="251"/>
      <c r="N103" s="139"/>
      <c r="O103" s="246"/>
      <c r="P103" s="139"/>
      <c r="Q103" s="141"/>
      <c r="R103" s="144"/>
    </row>
    <row r="104" spans="1:18" s="48" customFormat="1" ht="9" customHeight="1">
      <c r="A104" s="201"/>
      <c r="B104" s="146"/>
      <c r="C104" s="146"/>
      <c r="D104" s="150"/>
      <c r="E104" s="135"/>
      <c r="F104" s="135"/>
      <c r="G104" s="82"/>
      <c r="H104" s="135"/>
      <c r="I104" s="248"/>
      <c r="J104" s="139"/>
      <c r="K104" s="239"/>
      <c r="L104" s="240" t="str">
        <f>UPPER(IF(OR(K105="a",K105="as"),J100,IF(OR(K105="b",K105="bs"),J108,)))</f>
        <v>ЮРЧЕНКО</v>
      </c>
      <c r="M104" s="246"/>
      <c r="N104" s="139"/>
      <c r="O104" s="246"/>
      <c r="P104" s="139"/>
      <c r="Q104" s="141"/>
      <c r="R104" s="144"/>
    </row>
    <row r="105" spans="1:18" s="48" customFormat="1" ht="9" customHeight="1">
      <c r="A105" s="201"/>
      <c r="B105" s="146"/>
      <c r="C105" s="146"/>
      <c r="D105" s="150"/>
      <c r="E105" s="135"/>
      <c r="F105" s="135"/>
      <c r="G105" s="82"/>
      <c r="H105" s="135"/>
      <c r="I105" s="248"/>
      <c r="J105" s="147" t="s">
        <v>1</v>
      </c>
      <c r="K105" s="151" t="s">
        <v>60</v>
      </c>
      <c r="L105" s="242" t="str">
        <f>UPPER(IF(OR(K105="a",K105="as"),J101,IF(OR(K105="b",K105="bs"),J109,)))</f>
        <v>САВКИВ</v>
      </c>
      <c r="M105" s="238"/>
      <c r="N105" s="139"/>
      <c r="O105" s="246"/>
      <c r="P105" s="139"/>
      <c r="Q105" s="141"/>
      <c r="R105" s="144"/>
    </row>
    <row r="106" spans="1:18" s="48" customFormat="1" ht="9" customHeight="1">
      <c r="A106" s="249">
        <v>23</v>
      </c>
      <c r="B106" s="136">
        <f>IF($D106="","",VLOOKUP($D106,'Подг пар'!$A$7:$V$39,20))</f>
      </c>
      <c r="C106" s="136"/>
      <c r="D106" s="137"/>
      <c r="E106" s="149"/>
      <c r="F106" s="149" t="s">
        <v>236</v>
      </c>
      <c r="G106" s="244"/>
      <c r="H106" s="149">
        <f>IF($D106="","",VLOOKUP($D106,'Подг пар'!$A$7:$V$39,4))</f>
      </c>
      <c r="I106" s="236"/>
      <c r="J106" s="139"/>
      <c r="K106" s="246"/>
      <c r="L106" s="139" t="s">
        <v>288</v>
      </c>
      <c r="M106" s="140"/>
      <c r="N106" s="155"/>
      <c r="O106" s="246"/>
      <c r="P106" s="139"/>
      <c r="Q106" s="141"/>
      <c r="R106" s="144"/>
    </row>
    <row r="107" spans="1:18" s="48" customFormat="1" ht="9" customHeight="1">
      <c r="A107" s="201"/>
      <c r="B107" s="237"/>
      <c r="C107" s="237"/>
      <c r="D107" s="237"/>
      <c r="E107" s="149"/>
      <c r="F107" s="149">
        <f>IF($D106="","",VLOOKUP($D106,'Подг пар'!$A$7:$V$39,8))</f>
      </c>
      <c r="G107" s="244"/>
      <c r="H107" s="149">
        <f>IF($D106="","",VLOOKUP($D106,'Подг пар'!$A$7:$V$39,9))</f>
      </c>
      <c r="I107" s="238"/>
      <c r="J107" s="134">
        <f>IF(I107="a",E106,IF(I107="b",E108,""))</f>
      </c>
      <c r="K107" s="246"/>
      <c r="L107" s="139"/>
      <c r="M107" s="140"/>
      <c r="N107" s="139"/>
      <c r="O107" s="246"/>
      <c r="P107" s="139"/>
      <c r="Q107" s="141"/>
      <c r="R107" s="144"/>
    </row>
    <row r="108" spans="1:18" s="48" customFormat="1" ht="9" customHeight="1">
      <c r="A108" s="201"/>
      <c r="B108" s="146"/>
      <c r="C108" s="146"/>
      <c r="D108" s="150"/>
      <c r="E108" s="135"/>
      <c r="F108" s="135"/>
      <c r="G108" s="82"/>
      <c r="H108" s="135"/>
      <c r="I108" s="239"/>
      <c r="J108" s="442" t="s">
        <v>244</v>
      </c>
      <c r="K108" s="250"/>
      <c r="L108" s="139"/>
      <c r="M108" s="140"/>
      <c r="N108" s="139"/>
      <c r="O108" s="246"/>
      <c r="P108" s="139"/>
      <c r="Q108" s="141"/>
      <c r="R108" s="144"/>
    </row>
    <row r="109" spans="1:18" s="48" customFormat="1" ht="9" customHeight="1">
      <c r="A109" s="201"/>
      <c r="B109" s="146"/>
      <c r="C109" s="146"/>
      <c r="D109" s="150"/>
      <c r="E109" s="135"/>
      <c r="F109" s="135"/>
      <c r="G109" s="82"/>
      <c r="H109" s="147" t="s">
        <v>1</v>
      </c>
      <c r="I109" s="151"/>
      <c r="J109" s="443" t="s">
        <v>245</v>
      </c>
      <c r="K109" s="238"/>
      <c r="L109" s="139"/>
      <c r="M109" s="140"/>
      <c r="N109" s="139"/>
      <c r="O109" s="246"/>
      <c r="P109" s="139"/>
      <c r="Q109" s="141"/>
      <c r="R109" s="144"/>
    </row>
    <row r="110" spans="1:18" s="48" customFormat="1" ht="9" customHeight="1">
      <c r="A110" s="234">
        <v>24</v>
      </c>
      <c r="B110" s="136">
        <f>IF($D110="","",VLOOKUP($D110,'Подг пар'!$A$7:$V$39,20))</f>
        <v>0</v>
      </c>
      <c r="C110" s="136"/>
      <c r="D110" s="137">
        <v>3</v>
      </c>
      <c r="E110" s="138" t="s">
        <v>244</v>
      </c>
      <c r="F110" s="138">
        <f>IF($D110="","",VLOOKUP($D110,'Подг пар'!$A$7:$V$39,3))</f>
        <v>0</v>
      </c>
      <c r="G110" s="235"/>
      <c r="H110" s="138">
        <f>IF($D110="","",VLOOKUP($D110,'Подг пар'!$A$7:$V$39,4))</f>
        <v>0</v>
      </c>
      <c r="I110" s="245"/>
      <c r="J110" s="139"/>
      <c r="K110" s="140"/>
      <c r="L110" s="155"/>
      <c r="M110" s="241"/>
      <c r="N110" s="139"/>
      <c r="O110" s="246"/>
      <c r="P110" s="139"/>
      <c r="Q110" s="141"/>
      <c r="R110" s="144"/>
    </row>
    <row r="111" spans="1:18" s="48" customFormat="1" ht="9" customHeight="1">
      <c r="A111" s="201"/>
      <c r="B111" s="237"/>
      <c r="C111" s="237"/>
      <c r="D111" s="237"/>
      <c r="E111" s="500" t="s">
        <v>245</v>
      </c>
      <c r="F111" s="500"/>
      <c r="G111" s="500"/>
      <c r="H111" s="138">
        <f>IF($D110="","",VLOOKUP($D110,'Подг пар'!$A$7:$V$39,9))</f>
        <v>0</v>
      </c>
      <c r="I111" s="238"/>
      <c r="J111" s="139"/>
      <c r="K111" s="140"/>
      <c r="L111" s="206"/>
      <c r="M111" s="247"/>
      <c r="N111" s="139"/>
      <c r="O111" s="246"/>
      <c r="P111" s="139"/>
      <c r="Q111" s="141"/>
      <c r="R111" s="144"/>
    </row>
    <row r="112" spans="1:18" s="48" customFormat="1" ht="9" customHeight="1">
      <c r="A112" s="201"/>
      <c r="B112" s="146"/>
      <c r="C112" s="146"/>
      <c r="D112" s="150"/>
      <c r="E112" s="135"/>
      <c r="F112" s="135"/>
      <c r="G112" s="82"/>
      <c r="H112" s="135"/>
      <c r="I112" s="248"/>
      <c r="J112" s="139"/>
      <c r="K112" s="140"/>
      <c r="L112" s="139"/>
      <c r="M112" s="140"/>
      <c r="N112" s="140"/>
      <c r="O112" s="239"/>
      <c r="P112" s="240" t="str">
        <f>UPPER(IF(OR(O113="a",O113="as"),N96,IF(OR(O113="b",O113="bs"),N128,)))</f>
        <v>ВАШУРКИН</v>
      </c>
      <c r="Q112" s="252"/>
      <c r="R112" s="144"/>
    </row>
    <row r="113" spans="1:18" s="48" customFormat="1" ht="9" customHeight="1">
      <c r="A113" s="201"/>
      <c r="B113" s="146"/>
      <c r="C113" s="146"/>
      <c r="D113" s="150"/>
      <c r="E113" s="135"/>
      <c r="F113" s="135"/>
      <c r="G113" s="82"/>
      <c r="H113" s="135"/>
      <c r="I113" s="248"/>
      <c r="J113" s="139"/>
      <c r="K113" s="140"/>
      <c r="L113" s="139"/>
      <c r="M113" s="140"/>
      <c r="N113" s="147" t="s">
        <v>1</v>
      </c>
      <c r="O113" s="151" t="s">
        <v>60</v>
      </c>
      <c r="P113" s="242" t="str">
        <f>UPPER(IF(OR(O113="a",O113="as"),N97,IF(OR(O113="b",O113="bs"),N129,)))</f>
        <v>ЛЕВЧЕНКО</v>
      </c>
      <c r="Q113" s="253"/>
      <c r="R113" s="144"/>
    </row>
    <row r="114" spans="1:18" s="48" customFormat="1" ht="9" customHeight="1">
      <c r="A114" s="234">
        <v>25</v>
      </c>
      <c r="B114" s="136">
        <f>IF($D114="","",VLOOKUP($D114,'Подг пар'!$A$7:$V$39,20))</f>
        <v>0</v>
      </c>
      <c r="C114" s="136"/>
      <c r="D114" s="137">
        <v>5</v>
      </c>
      <c r="E114" s="138" t="s">
        <v>250</v>
      </c>
      <c r="F114" s="138">
        <f>IF($D114="","",VLOOKUP($D114,'Подг пар'!$A$7:$V$39,3))</f>
        <v>0</v>
      </c>
      <c r="G114" s="235"/>
      <c r="H114" s="138">
        <f>IF($D114="","",VLOOKUP($D114,'Подг пар'!$A$7:$V$39,4))</f>
        <v>0</v>
      </c>
      <c r="I114" s="236"/>
      <c r="J114" s="139"/>
      <c r="K114" s="140"/>
      <c r="L114" s="139"/>
      <c r="M114" s="140"/>
      <c r="N114" s="139"/>
      <c r="O114" s="246"/>
      <c r="P114" s="155"/>
      <c r="Q114" s="141"/>
      <c r="R114" s="144"/>
    </row>
    <row r="115" spans="1:18" s="48" customFormat="1" ht="9" customHeight="1">
      <c r="A115" s="201"/>
      <c r="B115" s="237"/>
      <c r="C115" s="237"/>
      <c r="D115" s="237"/>
      <c r="E115" s="138" t="s">
        <v>251</v>
      </c>
      <c r="F115" s="138">
        <f>IF($D114="","",VLOOKUP($D114,'Подг пар'!$A$7:$V$39,8))</f>
        <v>0</v>
      </c>
      <c r="G115" s="235"/>
      <c r="H115" s="138">
        <f>IF($D114="","",VLOOKUP($D114,'Подг пар'!$A$7:$V$39,9))</f>
        <v>0</v>
      </c>
      <c r="I115" s="238"/>
      <c r="J115" s="134">
        <f>IF(I115="a",E114,IF(I115="b",E116,""))</f>
      </c>
      <c r="K115" s="140"/>
      <c r="L115" s="139"/>
      <c r="M115" s="140"/>
      <c r="N115" s="139"/>
      <c r="O115" s="246"/>
      <c r="P115" s="206"/>
      <c r="Q115" s="254"/>
      <c r="R115" s="144"/>
    </row>
    <row r="116" spans="1:18" s="48" customFormat="1" ht="9" customHeight="1">
      <c r="A116" s="201"/>
      <c r="B116" s="146"/>
      <c r="C116" s="146"/>
      <c r="D116" s="150"/>
      <c r="E116" s="135"/>
      <c r="F116" s="135"/>
      <c r="G116" s="82"/>
      <c r="H116" s="135"/>
      <c r="I116" s="239"/>
      <c r="J116" s="442" t="s">
        <v>250</v>
      </c>
      <c r="K116" s="241"/>
      <c r="L116" s="139"/>
      <c r="M116" s="140"/>
      <c r="N116" s="139"/>
      <c r="O116" s="246"/>
      <c r="P116" s="139"/>
      <c r="Q116" s="141"/>
      <c r="R116" s="144"/>
    </row>
    <row r="117" spans="1:18" s="48" customFormat="1" ht="9" customHeight="1">
      <c r="A117" s="201"/>
      <c r="B117" s="146"/>
      <c r="C117" s="146"/>
      <c r="D117" s="150"/>
      <c r="E117" s="135"/>
      <c r="F117" s="135"/>
      <c r="G117" s="82"/>
      <c r="H117" s="147" t="s">
        <v>1</v>
      </c>
      <c r="I117" s="151"/>
      <c r="J117" s="443" t="s">
        <v>251</v>
      </c>
      <c r="K117" s="243"/>
      <c r="L117" s="139"/>
      <c r="M117" s="140"/>
      <c r="N117" s="139"/>
      <c r="O117" s="246"/>
      <c r="P117" s="139"/>
      <c r="Q117" s="141"/>
      <c r="R117" s="144"/>
    </row>
    <row r="118" spans="1:18" s="48" customFormat="1" ht="9" customHeight="1">
      <c r="A118" s="201">
        <v>26</v>
      </c>
      <c r="B118" s="136">
        <f>IF($D118="","",VLOOKUP($D118,'Подг пар'!$A$7:$V$39,20))</f>
      </c>
      <c r="C118" s="136"/>
      <c r="D118" s="137"/>
      <c r="E118" s="149"/>
      <c r="F118" s="149" t="s">
        <v>236</v>
      </c>
      <c r="G118" s="244"/>
      <c r="H118" s="149">
        <f>IF($D118="","",VLOOKUP($D118,'Подг пар'!$A$7:$V$39,4))</f>
      </c>
      <c r="I118" s="245"/>
      <c r="J118" s="139"/>
      <c r="K118" s="246"/>
      <c r="L118" s="155"/>
      <c r="M118" s="241"/>
      <c r="N118" s="139"/>
      <c r="O118" s="246"/>
      <c r="P118" s="139"/>
      <c r="Q118" s="141"/>
      <c r="R118" s="144"/>
    </row>
    <row r="119" spans="1:18" s="48" customFormat="1" ht="9" customHeight="1">
      <c r="A119" s="201"/>
      <c r="B119" s="237"/>
      <c r="C119" s="237"/>
      <c r="D119" s="237"/>
      <c r="E119" s="149"/>
      <c r="F119" s="149">
        <f>IF($D118="","",VLOOKUP($D118,'Подг пар'!$A$7:$V$39,8))</f>
      </c>
      <c r="G119" s="244"/>
      <c r="H119" s="149">
        <f>IF($D118="","",VLOOKUP($D118,'Подг пар'!$A$7:$V$39,9))</f>
      </c>
      <c r="I119" s="238"/>
      <c r="J119" s="139"/>
      <c r="K119" s="246"/>
      <c r="L119" s="206"/>
      <c r="M119" s="247"/>
      <c r="N119" s="139"/>
      <c r="O119" s="246"/>
      <c r="P119" s="139"/>
      <c r="Q119" s="141"/>
      <c r="R119" s="144"/>
    </row>
    <row r="120" spans="1:18" s="48" customFormat="1" ht="9" customHeight="1">
      <c r="A120" s="201"/>
      <c r="B120" s="146"/>
      <c r="C120" s="146"/>
      <c r="D120" s="150"/>
      <c r="E120" s="135"/>
      <c r="F120" s="135"/>
      <c r="G120" s="82"/>
      <c r="H120" s="135"/>
      <c r="I120" s="248"/>
      <c r="J120" s="139"/>
      <c r="K120" s="239"/>
      <c r="L120" s="240" t="s">
        <v>284</v>
      </c>
      <c r="M120" s="140"/>
      <c r="N120" s="139"/>
      <c r="O120" s="246"/>
      <c r="P120" s="139"/>
      <c r="Q120" s="141"/>
      <c r="R120" s="144"/>
    </row>
    <row r="121" spans="1:18" s="48" customFormat="1" ht="9" customHeight="1">
      <c r="A121" s="201"/>
      <c r="B121" s="146"/>
      <c r="C121" s="146"/>
      <c r="D121" s="150"/>
      <c r="E121" s="135"/>
      <c r="F121" s="135"/>
      <c r="G121" s="82"/>
      <c r="H121" s="135"/>
      <c r="I121" s="248"/>
      <c r="J121" s="147" t="s">
        <v>1</v>
      </c>
      <c r="K121" s="151"/>
      <c r="L121" s="242" t="s">
        <v>279</v>
      </c>
      <c r="M121" s="243"/>
      <c r="N121" s="139"/>
      <c r="O121" s="246"/>
      <c r="P121" s="139"/>
      <c r="Q121" s="141"/>
      <c r="R121" s="144"/>
    </row>
    <row r="122" spans="1:18" s="48" customFormat="1" ht="9" customHeight="1">
      <c r="A122" s="249">
        <v>27</v>
      </c>
      <c r="B122" s="136">
        <f>IF($D122="","",VLOOKUP($D122,'Подг пар'!$A$7:$V$39,20))</f>
      </c>
      <c r="C122" s="136"/>
      <c r="D122" s="137"/>
      <c r="E122" s="149" t="s">
        <v>277</v>
      </c>
      <c r="F122" s="149">
        <f>IF($D122="","",VLOOKUP($D122,'Подг пар'!$A$7:$V$39,3))</f>
      </c>
      <c r="G122" s="244"/>
      <c r="H122" s="149">
        <f>IF($D122="","",VLOOKUP($D122,'Подг пар'!$A$7:$V$39,4))</f>
      </c>
      <c r="I122" s="236"/>
      <c r="J122" s="139"/>
      <c r="K122" s="246"/>
      <c r="L122" s="139">
        <v>84</v>
      </c>
      <c r="M122" s="246"/>
      <c r="N122" s="155"/>
      <c r="O122" s="246"/>
      <c r="P122" s="139"/>
      <c r="Q122" s="141"/>
      <c r="R122" s="144"/>
    </row>
    <row r="123" spans="1:18" s="48" customFormat="1" ht="9" customHeight="1">
      <c r="A123" s="201"/>
      <c r="B123" s="237"/>
      <c r="C123" s="237"/>
      <c r="D123" s="237"/>
      <c r="E123" s="149" t="s">
        <v>278</v>
      </c>
      <c r="F123" s="149">
        <f>IF($D122="","",VLOOKUP($D122,'Подг пар'!$A$7:$V$39,8))</f>
      </c>
      <c r="G123" s="244"/>
      <c r="H123" s="149">
        <f>IF($D122="","",VLOOKUP($D122,'Подг пар'!$A$7:$V$39,9))</f>
      </c>
      <c r="I123" s="238"/>
      <c r="J123" s="134">
        <f>IF(I123="a",E122,IF(I123="b",E124,""))</f>
      </c>
      <c r="K123" s="246"/>
      <c r="L123" s="139"/>
      <c r="M123" s="246"/>
      <c r="N123" s="139"/>
      <c r="O123" s="246"/>
      <c r="P123" s="139"/>
      <c r="Q123" s="141"/>
      <c r="R123" s="144"/>
    </row>
    <row r="124" spans="1:18" s="48" customFormat="1" ht="9" customHeight="1">
      <c r="A124" s="201"/>
      <c r="B124" s="146"/>
      <c r="C124" s="146"/>
      <c r="D124" s="146"/>
      <c r="E124" s="135"/>
      <c r="F124" s="135"/>
      <c r="G124" s="82"/>
      <c r="H124" s="135"/>
      <c r="I124" s="239"/>
      <c r="J124" s="240" t="s">
        <v>284</v>
      </c>
      <c r="K124" s="250"/>
      <c r="L124" s="139"/>
      <c r="M124" s="246"/>
      <c r="N124" s="139"/>
      <c r="O124" s="246"/>
      <c r="P124" s="139"/>
      <c r="Q124" s="141"/>
      <c r="R124" s="144"/>
    </row>
    <row r="125" spans="1:18" s="48" customFormat="1" ht="9" customHeight="1">
      <c r="A125" s="201"/>
      <c r="B125" s="146"/>
      <c r="C125" s="146"/>
      <c r="D125" s="146"/>
      <c r="E125" s="135"/>
      <c r="F125" s="135"/>
      <c r="G125" s="82"/>
      <c r="H125" s="147" t="s">
        <v>1</v>
      </c>
      <c r="I125" s="151"/>
      <c r="J125" s="242" t="s">
        <v>279</v>
      </c>
      <c r="K125" s="238"/>
      <c r="L125" s="139"/>
      <c r="M125" s="246"/>
      <c r="N125" s="139"/>
      <c r="O125" s="246"/>
      <c r="P125" s="139"/>
      <c r="Q125" s="141"/>
      <c r="R125" s="144"/>
    </row>
    <row r="126" spans="1:18" s="48" customFormat="1" ht="9" customHeight="1">
      <c r="A126" s="201">
        <v>28</v>
      </c>
      <c r="B126" s="136">
        <f>IF($D126="","",VLOOKUP($D126,'Подг пар'!$A$7:$V$39,20))</f>
      </c>
      <c r="C126" s="136"/>
      <c r="D126" s="137"/>
      <c r="E126" s="430" t="s">
        <v>284</v>
      </c>
      <c r="F126" s="138">
        <f>IF($D126="","",VLOOKUP($D126,'Подг пар'!$A$7:$V$39,3))</f>
      </c>
      <c r="G126" s="235"/>
      <c r="H126" s="138">
        <f>IF($D126="","",VLOOKUP($D126,'Подг пар'!$A$7:$V$39,4))</f>
      </c>
      <c r="I126" s="245"/>
      <c r="J126" s="139"/>
      <c r="K126" s="140"/>
      <c r="L126" s="155"/>
      <c r="M126" s="250"/>
      <c r="N126" s="139"/>
      <c r="O126" s="246"/>
      <c r="P126" s="139"/>
      <c r="Q126" s="141"/>
      <c r="R126" s="144"/>
    </row>
    <row r="127" spans="1:18" s="48" customFormat="1" ht="9" customHeight="1">
      <c r="A127" s="201"/>
      <c r="B127" s="237"/>
      <c r="C127" s="237"/>
      <c r="D127" s="237"/>
      <c r="E127" s="430" t="s">
        <v>279</v>
      </c>
      <c r="F127" s="138">
        <f>IF($D126="","",VLOOKUP($D126,'Подг пар'!$A$7:$V$39,8))</f>
      </c>
      <c r="G127" s="235"/>
      <c r="H127" s="138">
        <f>IF($D126="","",VLOOKUP($D126,'Подг пар'!$A$7:$V$39,9))</f>
      </c>
      <c r="I127" s="238"/>
      <c r="J127" s="139"/>
      <c r="K127" s="140"/>
      <c r="L127" s="206"/>
      <c r="M127" s="251"/>
      <c r="N127" s="139"/>
      <c r="O127" s="246"/>
      <c r="P127" s="139"/>
      <c r="Q127" s="141"/>
      <c r="R127" s="144"/>
    </row>
    <row r="128" spans="1:18" s="48" customFormat="1" ht="9" customHeight="1">
      <c r="A128" s="201"/>
      <c r="B128" s="146"/>
      <c r="C128" s="146"/>
      <c r="D128" s="146"/>
      <c r="E128" s="135"/>
      <c r="F128" s="135"/>
      <c r="G128" s="82"/>
      <c r="H128" s="135"/>
      <c r="I128" s="248"/>
      <c r="J128" s="139"/>
      <c r="K128" s="140"/>
      <c r="L128" s="139"/>
      <c r="M128" s="239"/>
      <c r="N128" s="240" t="s">
        <v>284</v>
      </c>
      <c r="O128" s="246"/>
      <c r="P128" s="139"/>
      <c r="Q128" s="141"/>
      <c r="R128" s="144"/>
    </row>
    <row r="129" spans="1:18" s="48" customFormat="1" ht="9" customHeight="1">
      <c r="A129" s="201"/>
      <c r="B129" s="146"/>
      <c r="C129" s="146"/>
      <c r="D129" s="146"/>
      <c r="E129" s="135"/>
      <c r="F129" s="135"/>
      <c r="G129" s="82"/>
      <c r="H129" s="135"/>
      <c r="I129" s="248"/>
      <c r="J129" s="139"/>
      <c r="K129" s="140"/>
      <c r="L129" s="147" t="s">
        <v>1</v>
      </c>
      <c r="M129" s="151"/>
      <c r="N129" s="242" t="s">
        <v>279</v>
      </c>
      <c r="O129" s="238"/>
      <c r="P129" s="139"/>
      <c r="Q129" s="141"/>
      <c r="R129" s="144"/>
    </row>
    <row r="130" spans="1:18" s="48" customFormat="1" ht="9" customHeight="1">
      <c r="A130" s="249">
        <v>29</v>
      </c>
      <c r="B130" s="136">
        <f>IF($D130="","",VLOOKUP($D130,'Подг пар'!$A$7:$V$39,20))</f>
      </c>
      <c r="C130" s="136"/>
      <c r="D130" s="137"/>
      <c r="E130" s="149" t="s">
        <v>280</v>
      </c>
      <c r="F130" s="149">
        <f>IF($D130="","",VLOOKUP($D130,'Подг пар'!$A$7:$V$39,3))</f>
      </c>
      <c r="G130" s="244"/>
      <c r="H130" s="149">
        <f>IF($D130="","",VLOOKUP($D130,'Подг пар'!$A$7:$V$39,4))</f>
      </c>
      <c r="I130" s="236"/>
      <c r="J130" s="139"/>
      <c r="K130" s="140"/>
      <c r="L130" s="139"/>
      <c r="M130" s="246"/>
      <c r="N130" s="139">
        <v>63</v>
      </c>
      <c r="O130" s="140"/>
      <c r="P130" s="139"/>
      <c r="Q130" s="141"/>
      <c r="R130" s="144"/>
    </row>
    <row r="131" spans="1:18" s="48" customFormat="1" ht="9" customHeight="1">
      <c r="A131" s="201"/>
      <c r="B131" s="237"/>
      <c r="C131" s="237"/>
      <c r="D131" s="237"/>
      <c r="E131" s="149" t="s">
        <v>281</v>
      </c>
      <c r="F131" s="149">
        <f>IF($D130="","",VLOOKUP($D130,'Подг пар'!$A$7:$V$39,8))</f>
      </c>
      <c r="G131" s="244"/>
      <c r="H131" s="149">
        <f>IF($D130="","",VLOOKUP($D130,'Подг пар'!$A$7:$V$39,9))</f>
      </c>
      <c r="I131" s="238"/>
      <c r="J131" s="134">
        <f>IF(I131="a",E130,IF(I131="b",E132,""))</f>
      </c>
      <c r="K131" s="140"/>
      <c r="L131" s="139"/>
      <c r="M131" s="246"/>
      <c r="N131" s="139"/>
      <c r="O131" s="140"/>
      <c r="P131" s="139"/>
      <c r="Q131" s="141"/>
      <c r="R131" s="144"/>
    </row>
    <row r="132" spans="1:18" s="48" customFormat="1" ht="9" customHeight="1">
      <c r="A132" s="201"/>
      <c r="B132" s="146"/>
      <c r="C132" s="146"/>
      <c r="D132" s="150"/>
      <c r="E132" s="135"/>
      <c r="F132" s="135"/>
      <c r="G132" s="82"/>
      <c r="H132" s="135"/>
      <c r="I132" s="239"/>
      <c r="J132" s="240" t="s">
        <v>282</v>
      </c>
      <c r="K132" s="241"/>
      <c r="L132" s="139"/>
      <c r="M132" s="246"/>
      <c r="N132" s="139"/>
      <c r="O132" s="140"/>
      <c r="P132" s="139"/>
      <c r="Q132" s="141"/>
      <c r="R132" s="144"/>
    </row>
    <row r="133" spans="1:18" s="48" customFormat="1" ht="9" customHeight="1">
      <c r="A133" s="201"/>
      <c r="B133" s="146"/>
      <c r="C133" s="146"/>
      <c r="D133" s="150"/>
      <c r="E133" s="135"/>
      <c r="F133" s="135"/>
      <c r="G133" s="82"/>
      <c r="H133" s="147" t="s">
        <v>1</v>
      </c>
      <c r="I133" s="151"/>
      <c r="J133" s="242" t="s">
        <v>283</v>
      </c>
      <c r="K133" s="243"/>
      <c r="L133" s="139"/>
      <c r="M133" s="246"/>
      <c r="N133" s="139"/>
      <c r="O133" s="140"/>
      <c r="P133" s="139"/>
      <c r="Q133" s="141"/>
      <c r="R133" s="144"/>
    </row>
    <row r="134" spans="1:18" s="48" customFormat="1" ht="9" customHeight="1">
      <c r="A134" s="201">
        <v>30</v>
      </c>
      <c r="B134" s="136">
        <f>IF($D134="","",VLOOKUP($D134,'Подг пар'!$A$7:$V$39,20))</f>
      </c>
      <c r="C134" s="136"/>
      <c r="D134" s="137"/>
      <c r="E134" s="149" t="s">
        <v>282</v>
      </c>
      <c r="F134" s="149">
        <f>IF($D134="","",VLOOKUP($D134,'Подг пар'!$A$7:$V$39,3))</f>
      </c>
      <c r="G134" s="244"/>
      <c r="H134" s="149">
        <f>IF($D134="","",VLOOKUP($D134,'Подг пар'!$A$7:$V$39,4))</f>
      </c>
      <c r="I134" s="245"/>
      <c r="J134" s="139"/>
      <c r="K134" s="246"/>
      <c r="L134" s="155"/>
      <c r="M134" s="250"/>
      <c r="N134" s="139"/>
      <c r="O134" s="140"/>
      <c r="P134" s="139"/>
      <c r="Q134" s="141"/>
      <c r="R134" s="144"/>
    </row>
    <row r="135" spans="1:18" s="48" customFormat="1" ht="9" customHeight="1">
      <c r="A135" s="201"/>
      <c r="B135" s="237"/>
      <c r="C135" s="237"/>
      <c r="D135" s="237"/>
      <c r="E135" s="149" t="s">
        <v>283</v>
      </c>
      <c r="F135" s="149">
        <f>IF($D134="","",VLOOKUP($D134,'Подг пар'!$A$7:$V$39,8))</f>
      </c>
      <c r="G135" s="244"/>
      <c r="H135" s="149">
        <f>IF($D134="","",VLOOKUP($D134,'Подг пар'!$A$7:$V$39,9))</f>
      </c>
      <c r="I135" s="238"/>
      <c r="J135" s="139"/>
      <c r="K135" s="246"/>
      <c r="L135" s="206"/>
      <c r="M135" s="251"/>
      <c r="N135" s="139"/>
      <c r="O135" s="140"/>
      <c r="P135" s="139"/>
      <c r="Q135" s="141"/>
      <c r="R135" s="144"/>
    </row>
    <row r="136" spans="1:18" s="48" customFormat="1" ht="9" customHeight="1">
      <c r="A136" s="201"/>
      <c r="B136" s="146"/>
      <c r="C136" s="146"/>
      <c r="D136" s="150"/>
      <c r="E136" s="135"/>
      <c r="F136" s="135"/>
      <c r="G136" s="82"/>
      <c r="H136" s="135"/>
      <c r="I136" s="248"/>
      <c r="J136" s="139"/>
      <c r="K136" s="239"/>
      <c r="L136" s="240" t="str">
        <f>UPPER(IF(OR(K137="a",K137="as"),J132,IF(OR(K137="b",K137="bs"),J140,)))</f>
        <v>ПЕРЕВЕРЗЕВ</v>
      </c>
      <c r="M136" s="246"/>
      <c r="N136" s="139"/>
      <c r="O136" s="140"/>
      <c r="P136" s="139"/>
      <c r="Q136" s="141"/>
      <c r="R136" s="144"/>
    </row>
    <row r="137" spans="1:18" s="48" customFormat="1" ht="9" customHeight="1">
      <c r="A137" s="201"/>
      <c r="B137" s="146"/>
      <c r="C137" s="146"/>
      <c r="D137" s="150"/>
      <c r="E137" s="135"/>
      <c r="F137" s="135"/>
      <c r="G137" s="82"/>
      <c r="H137" s="135"/>
      <c r="I137" s="248"/>
      <c r="J137" s="147" t="s">
        <v>1</v>
      </c>
      <c r="K137" s="151" t="s">
        <v>60</v>
      </c>
      <c r="L137" s="242" t="str">
        <f>UPPER(IF(OR(K137="a",K137="as"),J133,IF(OR(K137="b",K137="bs"),J141,)))</f>
        <v>АЛЛАН</v>
      </c>
      <c r="M137" s="238"/>
      <c r="N137" s="139"/>
      <c r="O137" s="140"/>
      <c r="P137" s="139"/>
      <c r="Q137" s="141"/>
      <c r="R137" s="144"/>
    </row>
    <row r="138" spans="1:18" s="48" customFormat="1" ht="9" customHeight="1">
      <c r="A138" s="249">
        <v>31</v>
      </c>
      <c r="B138" s="136">
        <f>IF($D138="","",VLOOKUP($D138,'Подг пар'!$A$7:$V$39,20))</f>
      </c>
      <c r="C138" s="136"/>
      <c r="D138" s="137"/>
      <c r="E138" s="149"/>
      <c r="F138" s="149" t="s">
        <v>236</v>
      </c>
      <c r="G138" s="244"/>
      <c r="H138" s="149">
        <f>IF($D138="","",VLOOKUP($D138,'Подг пар'!$A$7:$V$39,4))</f>
      </c>
      <c r="I138" s="236"/>
      <c r="J138" s="139"/>
      <c r="K138" s="246"/>
      <c r="L138" s="139">
        <v>64</v>
      </c>
      <c r="M138" s="140"/>
      <c r="N138" s="268" t="str">
        <f>N63</f>
        <v>Final</v>
      </c>
      <c r="O138" s="269"/>
      <c r="P138" s="268" t="str">
        <f>P63</f>
        <v>Winners</v>
      </c>
      <c r="Q138" s="269"/>
      <c r="R138" s="144"/>
    </row>
    <row r="139" spans="1:18" s="48" customFormat="1" ht="9" customHeight="1">
      <c r="A139" s="201"/>
      <c r="B139" s="237"/>
      <c r="C139" s="237"/>
      <c r="D139" s="237"/>
      <c r="E139" s="149"/>
      <c r="F139" s="149">
        <f>IF($D138="","",VLOOKUP($D138,'Подг пар'!$A$7:$V$39,8))</f>
      </c>
      <c r="G139" s="244"/>
      <c r="H139" s="149">
        <f>IF($D138="","",VLOOKUP($D138,'Подг пар'!$A$7:$V$39,9))</f>
      </c>
      <c r="I139" s="238"/>
      <c r="J139" s="134">
        <f>IF(I139="a",E138,IF(I139="b",E140,""))</f>
      </c>
      <c r="K139" s="246"/>
      <c r="L139" s="139"/>
      <c r="M139" s="140"/>
      <c r="N139" s="480" t="str">
        <f>N64</f>
        <v>РЯБЦЕВ</v>
      </c>
      <c r="O139" s="269"/>
      <c r="P139" s="272"/>
      <c r="Q139" s="269"/>
      <c r="R139" s="144"/>
    </row>
    <row r="140" spans="1:18" s="48" customFormat="1" ht="9" customHeight="1">
      <c r="A140" s="201"/>
      <c r="B140" s="146"/>
      <c r="C140" s="146"/>
      <c r="D140" s="146"/>
      <c r="E140" s="153"/>
      <c r="F140" s="153"/>
      <c r="G140" s="256"/>
      <c r="H140" s="153"/>
      <c r="I140" s="239"/>
      <c r="J140" s="442" t="s">
        <v>240</v>
      </c>
      <c r="K140" s="250"/>
      <c r="L140" s="139"/>
      <c r="M140" s="140"/>
      <c r="N140" s="481" t="str">
        <f>N65</f>
        <v>КОРОГОДСКИЙ</v>
      </c>
      <c r="O140" s="287"/>
      <c r="P140" s="272"/>
      <c r="Q140" s="269"/>
      <c r="R140" s="144"/>
    </row>
    <row r="141" spans="1:18" s="48" customFormat="1" ht="9" customHeight="1">
      <c r="A141" s="201"/>
      <c r="B141" s="146"/>
      <c r="C141" s="146"/>
      <c r="D141" s="146"/>
      <c r="E141" s="139"/>
      <c r="F141" s="139"/>
      <c r="G141" s="82"/>
      <c r="H141" s="147" t="s">
        <v>1</v>
      </c>
      <c r="I141" s="151"/>
      <c r="J141" s="443" t="s">
        <v>241</v>
      </c>
      <c r="K141" s="238"/>
      <c r="L141" s="139"/>
      <c r="M141" s="140"/>
      <c r="N141" s="272"/>
      <c r="O141" s="288"/>
      <c r="P141" s="270" t="str">
        <f>P66</f>
        <v>ВАШУРКИН</v>
      </c>
      <c r="Q141" s="269"/>
      <c r="R141" s="144"/>
    </row>
    <row r="142" spans="1:18" s="48" customFormat="1" ht="9" customHeight="1">
      <c r="A142" s="255">
        <v>32</v>
      </c>
      <c r="B142" s="136">
        <f>IF($D142="","",VLOOKUP($D142,'Подг пар'!$A$7:$V$39,20))</f>
        <v>0</v>
      </c>
      <c r="C142" s="136"/>
      <c r="D142" s="137">
        <v>2</v>
      </c>
      <c r="E142" s="138" t="s">
        <v>240</v>
      </c>
      <c r="F142" s="138">
        <f>IF($D142="","",VLOOKUP($D142,'Подг пар'!$A$7:$V$39,3))</f>
        <v>0</v>
      </c>
      <c r="G142" s="235"/>
      <c r="H142" s="138">
        <f>IF($D142="","",VLOOKUP($D142,'Подг пар'!$A$7:$V$39,4))</f>
        <v>0</v>
      </c>
      <c r="I142" s="245"/>
      <c r="J142" s="139"/>
      <c r="K142" s="140"/>
      <c r="L142" s="155"/>
      <c r="M142" s="241"/>
      <c r="N142" s="272"/>
      <c r="O142" s="288"/>
      <c r="P142" s="273" t="str">
        <f>P67</f>
        <v>ЛЕВЧЕНКО</v>
      </c>
      <c r="Q142" s="287"/>
      <c r="R142" s="144"/>
    </row>
    <row r="143" spans="1:18" s="48" customFormat="1" ht="9" customHeight="1">
      <c r="A143" s="201"/>
      <c r="B143" s="237"/>
      <c r="C143" s="237"/>
      <c r="D143" s="237"/>
      <c r="E143" s="138" t="s">
        <v>241</v>
      </c>
      <c r="F143" s="138">
        <f>IF($D142="","",VLOOKUP($D142,'Подг пар'!$A$7:$V$39,8))</f>
        <v>0</v>
      </c>
      <c r="G143" s="235"/>
      <c r="H143" s="138">
        <f>IF($D142="","",VLOOKUP($D142,'Подг пар'!$A$7:$V$39,9))</f>
        <v>0</v>
      </c>
      <c r="I143" s="238"/>
      <c r="J143" s="139"/>
      <c r="K143" s="140"/>
      <c r="L143" s="206"/>
      <c r="M143" s="247"/>
      <c r="N143" s="392" t="str">
        <f>N68</f>
        <v>ВАШУРКИН</v>
      </c>
      <c r="O143" s="288"/>
      <c r="P143" s="272">
        <f>P68</f>
        <v>84</v>
      </c>
      <c r="Q143" s="269"/>
      <c r="R143" s="144"/>
    </row>
    <row r="144" spans="1:18" s="48" customFormat="1" ht="9" customHeight="1">
      <c r="A144" s="257"/>
      <c r="B144" s="258"/>
      <c r="C144" s="258"/>
      <c r="D144" s="259"/>
      <c r="E144" s="154"/>
      <c r="F144" s="154"/>
      <c r="G144" s="133"/>
      <c r="H144" s="154"/>
      <c r="I144" s="260"/>
      <c r="J144" s="142"/>
      <c r="K144" s="143"/>
      <c r="L144" s="142"/>
      <c r="M144" s="143"/>
      <c r="N144" s="273" t="str">
        <f>N69</f>
        <v>ЛЕВЧЕНКО</v>
      </c>
      <c r="O144" s="289"/>
      <c r="P144" s="290"/>
      <c r="Q144" s="291"/>
      <c r="R144" s="144"/>
    </row>
    <row r="145" spans="1:18" s="2" customFormat="1" ht="6" customHeight="1">
      <c r="A145" s="257"/>
      <c r="B145" s="258"/>
      <c r="C145" s="258"/>
      <c r="D145" s="259"/>
      <c r="E145" s="154"/>
      <c r="F145" s="154"/>
      <c r="G145" s="261"/>
      <c r="H145" s="154"/>
      <c r="I145" s="260"/>
      <c r="J145" s="142"/>
      <c r="K145" s="143"/>
      <c r="L145" s="156"/>
      <c r="M145" s="157"/>
      <c r="N145" s="281"/>
      <c r="O145" s="282"/>
      <c r="P145" s="281"/>
      <c r="Q145" s="282"/>
      <c r="R145" s="158"/>
    </row>
    <row r="146" spans="1:17" s="18" customFormat="1" ht="10.5" customHeight="1">
      <c r="A146" s="159"/>
      <c r="B146" s="160"/>
      <c r="C146" s="161"/>
      <c r="D146" s="162"/>
      <c r="E146" s="163"/>
      <c r="F146" s="163"/>
      <c r="G146" s="163"/>
      <c r="H146" s="203"/>
      <c r="I146" s="163"/>
      <c r="J146" s="163"/>
      <c r="K146" s="164"/>
      <c r="L146" s="163"/>
      <c r="M146" s="165"/>
      <c r="N146" s="166" t="s">
        <v>15</v>
      </c>
      <c r="O146" s="166"/>
      <c r="P146" s="167">
        <f>P71</f>
        <v>0</v>
      </c>
      <c r="Q146" s="168"/>
    </row>
    <row r="147" spans="1:17" s="18" customFormat="1" ht="9" customHeight="1">
      <c r="A147" s="170"/>
      <c r="B147" s="169"/>
      <c r="C147" s="171"/>
      <c r="D147" s="172"/>
      <c r="E147" s="72"/>
      <c r="F147" s="71"/>
      <c r="G147" s="71"/>
      <c r="H147" s="262"/>
      <c r="I147" s="263"/>
      <c r="J147" s="169"/>
      <c r="K147" s="174"/>
      <c r="L147" s="169"/>
      <c r="M147" s="175"/>
      <c r="N147" s="177" t="s">
        <v>49</v>
      </c>
      <c r="O147" s="178"/>
      <c r="P147" s="178"/>
      <c r="Q147" s="179"/>
    </row>
    <row r="148" spans="1:17" s="18" customFormat="1" ht="9" customHeight="1">
      <c r="A148" s="170"/>
      <c r="B148" s="169"/>
      <c r="C148" s="171"/>
      <c r="D148" s="172"/>
      <c r="E148" s="72"/>
      <c r="F148" s="71"/>
      <c r="G148" s="71"/>
      <c r="H148" s="262"/>
      <c r="I148" s="263"/>
      <c r="J148" s="169"/>
      <c r="K148" s="174"/>
      <c r="L148" s="169"/>
      <c r="M148" s="175"/>
      <c r="N148" s="181">
        <f>N73</f>
        <v>0</v>
      </c>
      <c r="O148" s="180"/>
      <c r="P148" s="181"/>
      <c r="Q148" s="182"/>
    </row>
    <row r="149" spans="1:17" s="18" customFormat="1" ht="9" customHeight="1">
      <c r="A149" s="183"/>
      <c r="B149" s="181"/>
      <c r="C149" s="184"/>
      <c r="D149" s="172"/>
      <c r="E149" s="72"/>
      <c r="F149" s="71"/>
      <c r="G149" s="71"/>
      <c r="H149" s="262"/>
      <c r="I149" s="263"/>
      <c r="J149" s="169"/>
      <c r="K149" s="174"/>
      <c r="L149" s="169"/>
      <c r="M149" s="175"/>
      <c r="N149" s="177" t="s">
        <v>22</v>
      </c>
      <c r="O149" s="178"/>
      <c r="P149" s="178"/>
      <c r="Q149" s="179"/>
    </row>
    <row r="150" spans="1:17" s="18" customFormat="1" ht="9" customHeight="1">
      <c r="A150" s="185"/>
      <c r="B150" s="128"/>
      <c r="C150" s="186"/>
      <c r="D150" s="172"/>
      <c r="E150" s="72"/>
      <c r="F150" s="71"/>
      <c r="G150" s="71"/>
      <c r="H150" s="262"/>
      <c r="I150" s="263"/>
      <c r="J150" s="169"/>
      <c r="K150" s="174"/>
      <c r="L150" s="169"/>
      <c r="M150" s="175"/>
      <c r="N150" s="169"/>
      <c r="O150" s="174"/>
      <c r="P150" s="169"/>
      <c r="Q150" s="175"/>
    </row>
    <row r="151" spans="1:17" s="18" customFormat="1" ht="9" customHeight="1">
      <c r="A151" s="187"/>
      <c r="B151" s="188"/>
      <c r="C151" s="189"/>
      <c r="D151" s="172"/>
      <c r="E151" s="72"/>
      <c r="F151" s="71"/>
      <c r="G151" s="71"/>
      <c r="H151" s="262"/>
      <c r="I151" s="263"/>
      <c r="J151" s="169"/>
      <c r="K151" s="174"/>
      <c r="L151" s="169"/>
      <c r="M151" s="175"/>
      <c r="N151" s="181">
        <f>N76</f>
        <v>0</v>
      </c>
      <c r="O151" s="180"/>
      <c r="P151" s="181"/>
      <c r="Q151" s="182"/>
    </row>
    <row r="152" spans="1:17" s="18" customFormat="1" ht="9" customHeight="1">
      <c r="A152" s="170"/>
      <c r="B152" s="169"/>
      <c r="C152" s="171"/>
      <c r="D152" s="172"/>
      <c r="E152" s="72"/>
      <c r="F152" s="71"/>
      <c r="G152" s="71"/>
      <c r="H152" s="262"/>
      <c r="I152" s="263"/>
      <c r="J152" s="169"/>
      <c r="K152" s="174"/>
      <c r="L152" s="169"/>
      <c r="M152" s="175"/>
      <c r="N152" s="177" t="s">
        <v>2</v>
      </c>
      <c r="O152" s="178"/>
      <c r="P152" s="178"/>
      <c r="Q152" s="179"/>
    </row>
    <row r="153" spans="1:17" s="18" customFormat="1" ht="9" customHeight="1">
      <c r="A153" s="170"/>
      <c r="B153" s="169"/>
      <c r="C153" s="171"/>
      <c r="D153" s="172"/>
      <c r="E153" s="72"/>
      <c r="F153" s="71"/>
      <c r="G153" s="71"/>
      <c r="H153" s="262"/>
      <c r="I153" s="263"/>
      <c r="J153" s="169"/>
      <c r="K153" s="174"/>
      <c r="L153" s="169"/>
      <c r="M153" s="175"/>
      <c r="N153" s="169"/>
      <c r="O153" s="174"/>
      <c r="P153" s="169"/>
      <c r="Q153" s="175"/>
    </row>
    <row r="154" spans="1:17" s="18" customFormat="1" ht="9" customHeight="1">
      <c r="A154" s="183"/>
      <c r="B154" s="181"/>
      <c r="C154" s="184"/>
      <c r="D154" s="192"/>
      <c r="E154" s="193"/>
      <c r="F154" s="264"/>
      <c r="G154" s="264"/>
      <c r="H154" s="265"/>
      <c r="I154" s="266"/>
      <c r="J154" s="181"/>
      <c r="K154" s="180"/>
      <c r="L154" s="181"/>
      <c r="M154" s="182"/>
      <c r="N154" s="181" t="str">
        <f>N79</f>
        <v>Евгений Зукин</v>
      </c>
      <c r="O154" s="180"/>
      <c r="P154" s="181"/>
      <c r="Q154" s="182"/>
    </row>
  </sheetData>
  <sheetProtection/>
  <mergeCells count="2">
    <mergeCell ref="A4:C4"/>
    <mergeCell ref="E111:G111"/>
  </mergeCells>
  <conditionalFormatting sqref="B7 B11 B15 B19 B23 B27 B31 B35 B39 B43 B47 B51 B55 B59 B63 B67 B82 B86 B90 B94 B98 B102 B106 B110 B114 B118 B122 B126 B130 B134 B138 B142">
    <cfRule type="cellIs" priority="1" dxfId="44" operator="equal" stopIfTrue="1">
      <formula>"DA"</formula>
    </cfRule>
  </conditionalFormatting>
  <conditionalFormatting sqref="H10 H58 H42 H50 H34 H26 H18 H66 J30 L22 N38 J62 J46 L54 J14 H85 H133 H117 H125 H109 H101 H93 H141 J105 L97 N113 J137 J121 L129 J89 N67">
    <cfRule type="expression" priority="2" dxfId="7" stopIfTrue="1">
      <formula>AND($N$1="CU",H10="Umpire")</formula>
    </cfRule>
    <cfRule type="expression" priority="3" dxfId="6" stopIfTrue="1">
      <formula>AND($N$1="CU",H10&lt;&gt;"Umpire",I10&lt;&gt;"")</formula>
    </cfRule>
    <cfRule type="expression" priority="4" dxfId="5" stopIfTrue="1">
      <formula>AND($N$1="CU",H10&lt;&gt;"Umpire")</formula>
    </cfRule>
  </conditionalFormatting>
  <conditionalFormatting sqref="L13 J140 L29 L45 N53 L120 N21 J9 J17 J25 J33 J41 J49 J57 J65 L61 L104 L88 L136 N96 P37 P112 J84 J92 J100 J108 J116 J124 J132 N128">
    <cfRule type="expression" priority="5" dxfId="1" stopIfTrue="1">
      <formula>I10="as"</formula>
    </cfRule>
    <cfRule type="expression" priority="6" dxfId="1" stopIfTrue="1">
      <formula>I10="bs"</formula>
    </cfRule>
  </conditionalFormatting>
  <conditionalFormatting sqref="L14 J141 L30 L46 N54 L121 N22 J10 J18 J26 J34 J42 J50 J58 J66 L62 L105 L89 L137 N97 P38 P113 J85 J93 J101 J109 J117 J125 J133 N129">
    <cfRule type="expression" priority="7" dxfId="1" stopIfTrue="1">
      <formula>I10="as"</formula>
    </cfRule>
    <cfRule type="expression" priority="8" dxfId="1" stopIfTrue="1">
      <formula>I10="bs"</formula>
    </cfRule>
  </conditionalFormatting>
  <conditionalFormatting sqref="I10 I18 I26 I34 I42 I50 I58 I66 K62 K46 K30 K14 M22 M54 O38 I85 I93 I101 I109 I117 I125 I133 I141 K137 K121 K105 K89 M97 M129 O113 O67">
    <cfRule type="expression" priority="9" dxfId="0" stopIfTrue="1">
      <formula>$N$1="CU"</formula>
    </cfRule>
  </conditionalFormatting>
  <conditionalFormatting sqref="E7 E11 E15 E19 E23 E27 E31 E35 E39 E43 E47 E51 E55 E59 E63 E67 E82 E86 E90 E94 E98 E102 E106 E110 E114 E118 E122 E126 E130 E134 E138 E142">
    <cfRule type="cellIs" priority="10" dxfId="35" operator="equal" stopIfTrue="1">
      <formula>"Bye"</formula>
    </cfRule>
  </conditionalFormatting>
  <conditionalFormatting sqref="D7 D11 D15 D19 D23 D27 D31 D35 D39 D43 D47 D51 D55 D59 D63 D67 D82 D86 D90 D94 D98 D102 D106 D110 D114 D118 D122 D126 D130 D134 D138 D142">
    <cfRule type="cellIs" priority="11" dxfId="8" operator="lessThan" stopIfTrue="1">
      <formula>9</formula>
    </cfRule>
  </conditionalFormatting>
  <conditionalFormatting sqref="N69">
    <cfRule type="expression" priority="12" dxfId="1" stopIfTrue="1">
      <formula>O113="as"</formula>
    </cfRule>
    <cfRule type="expression" priority="13" dxfId="1" stopIfTrue="1">
      <formula>O113="bs"</formula>
    </cfRule>
  </conditionalFormatting>
  <conditionalFormatting sqref="N68">
    <cfRule type="expression" priority="14" dxfId="1" stopIfTrue="1">
      <formula>O113="as"</formula>
    </cfRule>
    <cfRule type="expression" priority="15" dxfId="1" stopIfTrue="1">
      <formula>O113="bs"</formula>
    </cfRule>
  </conditionalFormatting>
  <conditionalFormatting sqref="P67">
    <cfRule type="expression" priority="16" dxfId="1" stopIfTrue="1">
      <formula>O67="as"</formula>
    </cfRule>
    <cfRule type="expression" priority="17" dxfId="1" stopIfTrue="1">
      <formula>O67="bs"</formula>
    </cfRule>
  </conditionalFormatting>
  <conditionalFormatting sqref="P66">
    <cfRule type="expression" priority="18" dxfId="1" stopIfTrue="1">
      <formula>O67="as"</formula>
    </cfRule>
    <cfRule type="expression" priority="19" dxfId="1" stopIfTrue="1">
      <formula>O67="bs"</formula>
    </cfRule>
  </conditionalFormatting>
  <conditionalFormatting sqref="P142">
    <cfRule type="expression" priority="20" dxfId="1" stopIfTrue="1">
      <formula>O67="as"</formula>
    </cfRule>
    <cfRule type="expression" priority="21" dxfId="1" stopIfTrue="1">
      <formula>O67="bs"</formula>
    </cfRule>
  </conditionalFormatting>
  <conditionalFormatting sqref="N140">
    <cfRule type="expression" priority="22" dxfId="1" stopIfTrue="1">
      <formula>O38="as"</formula>
    </cfRule>
    <cfRule type="expression" priority="23" dxfId="1" stopIfTrue="1">
      <formula>O38="bs"</formula>
    </cfRule>
  </conditionalFormatting>
  <conditionalFormatting sqref="N144">
    <cfRule type="expression" priority="24" dxfId="1" stopIfTrue="1">
      <formula>O113="as"</formula>
    </cfRule>
    <cfRule type="expression" priority="25" dxfId="1" stopIfTrue="1">
      <formula>O113="bs"</formula>
    </cfRule>
  </conditionalFormatting>
  <conditionalFormatting sqref="N139">
    <cfRule type="expression" priority="26" dxfId="1" stopIfTrue="1">
      <formula>O38="as"</formula>
    </cfRule>
    <cfRule type="expression" priority="27" dxfId="1" stopIfTrue="1">
      <formula>O38="bs"</formula>
    </cfRule>
  </conditionalFormatting>
  <conditionalFormatting sqref="N143">
    <cfRule type="expression" priority="28" dxfId="1" stopIfTrue="1">
      <formula>O113="as"</formula>
    </cfRule>
    <cfRule type="expression" priority="29" dxfId="1" stopIfTrue="1">
      <formula>O113="bs"</formula>
    </cfRule>
  </conditionalFormatting>
  <conditionalFormatting sqref="P141">
    <cfRule type="expression" priority="30" dxfId="1" stopIfTrue="1">
      <formula>O67="as"</formula>
    </cfRule>
    <cfRule type="expression" priority="31" dxfId="1" stopIfTrue="1">
      <formula>O67="bs"</formula>
    </cfRule>
  </conditionalFormatting>
  <dataValidations count="1">
    <dataValidation type="list" allowBlank="1" showInputMessage="1" sqref="H10 H42 H18 H58 H26 H50 H34 H66 J62 J46 L54 N38 J30 L22 J14 H85 H117 H93 H133 H101 H125 H109 H141 J137 J121 L129 N113 J105 L97 J89 N67">
      <formula1>$T$7:$T$16</formula1>
    </dataValidation>
  </dataValidations>
  <printOptions horizontalCentered="1"/>
  <pageMargins left="0.35" right="0.35" top="0.39" bottom="0.39" header="0" footer="0"/>
  <pageSetup horizontalDpi="300" verticalDpi="300" orientation="portrait" paperSize="9" r:id="rId3"/>
  <rowBreaks count="1" manualBreakCount="1">
    <brk id="79"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Болванка для АТЛУ</dc:title>
  <dc:subject>Пышные формы</dc:subject>
  <dc:creator>Евгений Зукин (при активном участии Андерса Венберга)</dc:creator>
  <cp:keywords/>
  <dc:description/>
  <cp:lastModifiedBy>user</cp:lastModifiedBy>
  <cp:lastPrinted>2007-07-08T16:34:38Z</cp:lastPrinted>
  <dcterms:created xsi:type="dcterms:W3CDTF">1998-01-18T23:10:02Z</dcterms:created>
  <dcterms:modified xsi:type="dcterms:W3CDTF">2007-07-12T08:38:39Z</dcterms:modified>
  <cp:category/>
  <cp:version/>
  <cp:contentType/>
  <cp:contentStatus/>
</cp:coreProperties>
</file>